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ep.parl.union.eu\MEP\UserData\04\awielgos\Documents\Fit for 55\3 - LULUCF\CA negotiations\Shadow 1 - 28.02.2022\"/>
    </mc:Choice>
  </mc:AlternateContent>
  <bookViews>
    <workbookView xWindow="0" yWindow="0" windowWidth="10515" windowHeight="9195"/>
  </bookViews>
  <sheets>
    <sheet name="Sheet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S33" i="1" l="1"/>
  <c r="AR33" i="1"/>
  <c r="AQ33" i="1"/>
  <c r="AK8" i="1" l="1"/>
  <c r="AJ8" i="1"/>
  <c r="V5" i="1" l="1"/>
  <c r="V6" i="1"/>
  <c r="V7" i="1"/>
  <c r="V8" i="1"/>
  <c r="V9" i="1"/>
  <c r="V10" i="1"/>
  <c r="V11" i="1"/>
  <c r="V12" i="1"/>
  <c r="V13" i="1"/>
  <c r="V14" i="1"/>
  <c r="V15" i="1"/>
  <c r="V16" i="1"/>
  <c r="V17" i="1"/>
  <c r="V18" i="1"/>
  <c r="V19" i="1"/>
  <c r="V20" i="1"/>
  <c r="V21" i="1"/>
  <c r="V22" i="1"/>
  <c r="V23" i="1"/>
  <c r="V24" i="1"/>
  <c r="V25" i="1"/>
  <c r="V26" i="1"/>
  <c r="V27" i="1"/>
  <c r="V28" i="1"/>
  <c r="V29" i="1"/>
  <c r="V30" i="1"/>
  <c r="V31" i="1"/>
  <c r="U33" i="1"/>
  <c r="V33" i="1" l="1"/>
  <c r="H5" i="1"/>
  <c r="S20" i="1" l="1"/>
  <c r="AD5" i="1"/>
  <c r="AD6" i="1"/>
  <c r="AD7" i="1"/>
  <c r="AD8" i="1"/>
  <c r="AD9" i="1"/>
  <c r="AD10" i="1"/>
  <c r="AD11" i="1"/>
  <c r="AD12" i="1"/>
  <c r="AD13" i="1"/>
  <c r="AD14" i="1"/>
  <c r="AD15" i="1"/>
  <c r="AD16" i="1"/>
  <c r="AD17" i="1"/>
  <c r="AD18" i="1"/>
  <c r="AD19" i="1"/>
  <c r="AD20" i="1"/>
  <c r="AD21" i="1"/>
  <c r="AD22" i="1"/>
  <c r="AD23" i="1"/>
  <c r="AD24" i="1"/>
  <c r="AD25" i="1"/>
  <c r="AD26" i="1"/>
  <c r="AD27" i="1"/>
  <c r="AD28" i="1"/>
  <c r="AD29" i="1"/>
  <c r="AD30" i="1"/>
  <c r="AD31" i="1"/>
  <c r="AF5" i="1"/>
  <c r="AF6" i="1"/>
  <c r="AF7" i="1"/>
  <c r="AF8" i="1"/>
  <c r="AF9" i="1"/>
  <c r="AF10" i="1"/>
  <c r="AF11" i="1"/>
  <c r="AF12" i="1"/>
  <c r="AF13" i="1"/>
  <c r="AF14" i="1"/>
  <c r="AF15" i="1"/>
  <c r="AF16" i="1"/>
  <c r="AF17" i="1"/>
  <c r="AF18" i="1"/>
  <c r="AF19" i="1"/>
  <c r="AF20" i="1"/>
  <c r="AF21" i="1"/>
  <c r="AF22" i="1"/>
  <c r="AF23" i="1"/>
  <c r="AF24" i="1"/>
  <c r="AF25" i="1"/>
  <c r="AF26" i="1"/>
  <c r="AF27" i="1"/>
  <c r="AF28" i="1"/>
  <c r="AF29" i="1"/>
  <c r="AF30" i="1"/>
  <c r="AF31" i="1"/>
  <c r="AB5" i="1"/>
  <c r="AB6" i="1"/>
  <c r="AB7" i="1"/>
  <c r="AB8" i="1"/>
  <c r="AB9" i="1"/>
  <c r="AB10" i="1"/>
  <c r="AB11" i="1"/>
  <c r="AB12" i="1"/>
  <c r="AB13" i="1"/>
  <c r="AB14" i="1"/>
  <c r="AB15" i="1"/>
  <c r="AB16" i="1"/>
  <c r="AB17" i="1"/>
  <c r="AB18" i="1"/>
  <c r="AB19" i="1"/>
  <c r="AB20" i="1"/>
  <c r="AB21" i="1"/>
  <c r="AB22" i="1"/>
  <c r="AB23" i="1"/>
  <c r="AB24" i="1"/>
  <c r="AB25" i="1"/>
  <c r="AB26" i="1"/>
  <c r="AB27" i="1"/>
  <c r="AB28" i="1"/>
  <c r="AB29" i="1"/>
  <c r="AB30" i="1"/>
  <c r="AB31" i="1"/>
  <c r="Y5" i="1"/>
  <c r="Y6" i="1"/>
  <c r="Y7" i="1"/>
  <c r="Y8" i="1"/>
  <c r="Y9" i="1"/>
  <c r="Y10" i="1"/>
  <c r="Y11" i="1"/>
  <c r="Y12" i="1"/>
  <c r="Y13" i="1"/>
  <c r="Y14" i="1"/>
  <c r="Y15" i="1"/>
  <c r="Y16" i="1"/>
  <c r="Y17" i="1"/>
  <c r="Y18" i="1"/>
  <c r="Y19" i="1"/>
  <c r="Y20" i="1"/>
  <c r="Y21" i="1"/>
  <c r="Y22" i="1"/>
  <c r="Y23" i="1"/>
  <c r="Y24" i="1"/>
  <c r="Y25" i="1"/>
  <c r="Y26" i="1"/>
  <c r="Y27" i="1"/>
  <c r="Y28" i="1"/>
  <c r="Y29" i="1"/>
  <c r="Y30" i="1"/>
  <c r="Y31" i="1"/>
  <c r="X33" i="1"/>
  <c r="J31" i="1"/>
  <c r="AK31" i="1" s="1"/>
  <c r="J30" i="1"/>
  <c r="AK30" i="1" s="1"/>
  <c r="J29" i="1"/>
  <c r="AK29" i="1" s="1"/>
  <c r="J28" i="1"/>
  <c r="J27" i="1"/>
  <c r="AK27" i="1" s="1"/>
  <c r="J26" i="1"/>
  <c r="AK26" i="1" s="1"/>
  <c r="J25" i="1"/>
  <c r="AK25" i="1" s="1"/>
  <c r="J24" i="1"/>
  <c r="AK24" i="1" s="1"/>
  <c r="J23" i="1"/>
  <c r="AK23" i="1" s="1"/>
  <c r="J22" i="1"/>
  <c r="AK22" i="1" s="1"/>
  <c r="J21" i="1"/>
  <c r="AK21" i="1" s="1"/>
  <c r="J20" i="1"/>
  <c r="AK20" i="1" s="1"/>
  <c r="J19" i="1"/>
  <c r="AK19" i="1" s="1"/>
  <c r="J18" i="1"/>
  <c r="AK18" i="1" s="1"/>
  <c r="J17" i="1"/>
  <c r="AK17" i="1" s="1"/>
  <c r="J16" i="1"/>
  <c r="AK16" i="1" s="1"/>
  <c r="J15" i="1"/>
  <c r="AK15" i="1" s="1"/>
  <c r="J14" i="1"/>
  <c r="AK14" i="1" s="1"/>
  <c r="J13" i="1"/>
  <c r="AK13" i="1" s="1"/>
  <c r="J12" i="1"/>
  <c r="AK12" i="1" s="1"/>
  <c r="J11" i="1"/>
  <c r="AK11" i="1" s="1"/>
  <c r="J10" i="1"/>
  <c r="J9" i="1"/>
  <c r="AK9" i="1" s="1"/>
  <c r="J7" i="1"/>
  <c r="AK7" i="1" s="1"/>
  <c r="J6" i="1"/>
  <c r="AK6" i="1" s="1"/>
  <c r="J5" i="1"/>
  <c r="AK5" i="1" s="1"/>
  <c r="H31" i="1"/>
  <c r="H30" i="1"/>
  <c r="H29" i="1"/>
  <c r="H28" i="1"/>
  <c r="H27" i="1"/>
  <c r="H26" i="1"/>
  <c r="H25" i="1"/>
  <c r="H24" i="1"/>
  <c r="H23" i="1"/>
  <c r="H22" i="1"/>
  <c r="H21" i="1"/>
  <c r="H20" i="1"/>
  <c r="H19" i="1"/>
  <c r="H18" i="1"/>
  <c r="H17" i="1"/>
  <c r="H16" i="1"/>
  <c r="H15" i="1"/>
  <c r="H14" i="1"/>
  <c r="H13" i="1"/>
  <c r="H12" i="1"/>
  <c r="H11" i="1"/>
  <c r="H10" i="1"/>
  <c r="H9" i="1"/>
  <c r="H8" i="1"/>
  <c r="H7" i="1"/>
  <c r="H6" i="1"/>
  <c r="S31" i="1"/>
  <c r="R31" i="1"/>
  <c r="S30" i="1"/>
  <c r="R30" i="1"/>
  <c r="S29" i="1"/>
  <c r="R29" i="1"/>
  <c r="S28" i="1"/>
  <c r="R28" i="1"/>
  <c r="S27" i="1"/>
  <c r="R27" i="1"/>
  <c r="S26" i="1"/>
  <c r="R26" i="1"/>
  <c r="S25" i="1"/>
  <c r="R25" i="1"/>
  <c r="S24" i="1"/>
  <c r="R24" i="1"/>
  <c r="S23" i="1"/>
  <c r="R23" i="1"/>
  <c r="S22" i="1"/>
  <c r="R22" i="1"/>
  <c r="S21" i="1"/>
  <c r="R21" i="1"/>
  <c r="R20" i="1"/>
  <c r="S19" i="1"/>
  <c r="R19" i="1"/>
  <c r="S18" i="1"/>
  <c r="R18" i="1"/>
  <c r="S17" i="1"/>
  <c r="R17" i="1"/>
  <c r="S16" i="1"/>
  <c r="R16" i="1"/>
  <c r="S15" i="1"/>
  <c r="R15" i="1"/>
  <c r="S14" i="1"/>
  <c r="R14" i="1"/>
  <c r="S13" i="1"/>
  <c r="R13" i="1"/>
  <c r="S12" i="1"/>
  <c r="R12" i="1"/>
  <c r="S11" i="1"/>
  <c r="R11" i="1"/>
  <c r="S10" i="1"/>
  <c r="R10" i="1"/>
  <c r="S9" i="1"/>
  <c r="R9" i="1"/>
  <c r="R8" i="1"/>
  <c r="S8" i="1"/>
  <c r="S7" i="1"/>
  <c r="R7" i="1"/>
  <c r="S6" i="1"/>
  <c r="R6" i="1"/>
  <c r="R5" i="1"/>
  <c r="S5" i="1"/>
  <c r="AH22" i="1"/>
  <c r="AH8" i="1"/>
  <c r="AE33" i="1"/>
  <c r="AC33" i="1"/>
  <c r="AA33" i="1"/>
  <c r="F33" i="1"/>
  <c r="E33" i="1"/>
  <c r="D33" i="1"/>
  <c r="C33" i="1"/>
  <c r="AH15" i="1" l="1"/>
  <c r="AH27" i="1"/>
  <c r="AH30" i="1"/>
  <c r="AO42" i="1"/>
  <c r="AP42" i="1" s="1"/>
  <c r="AH28" i="1"/>
  <c r="AK28" i="1"/>
  <c r="AO45" i="1"/>
  <c r="AP45" i="1" s="1"/>
  <c r="AO44" i="1"/>
  <c r="AP44" i="1" s="1"/>
  <c r="AK10" i="1"/>
  <c r="AH7" i="1"/>
  <c r="AJ7" i="1"/>
  <c r="K7" i="1"/>
  <c r="AH20" i="1"/>
  <c r="AJ20" i="1"/>
  <c r="K20" i="1"/>
  <c r="AH13" i="1"/>
  <c r="AJ13" i="1"/>
  <c r="K13" i="1"/>
  <c r="AH21" i="1"/>
  <c r="AJ21" i="1"/>
  <c r="K21" i="1"/>
  <c r="I8" i="1"/>
  <c r="AJ5" i="1"/>
  <c r="AH5" i="1"/>
  <c r="K8" i="1"/>
  <c r="K5" i="1"/>
  <c r="AJ10" i="1"/>
  <c r="AH10" i="1"/>
  <c r="K10" i="1"/>
  <c r="AH14" i="1"/>
  <c r="AJ14" i="1"/>
  <c r="K14" i="1"/>
  <c r="AH18" i="1"/>
  <c r="AJ18" i="1"/>
  <c r="K18" i="1"/>
  <c r="AJ22" i="1"/>
  <c r="K22" i="1"/>
  <c r="AH26" i="1"/>
  <c r="AJ26" i="1"/>
  <c r="K26" i="1"/>
  <c r="AJ30" i="1"/>
  <c r="K30" i="1"/>
  <c r="AH6" i="1"/>
  <c r="AJ6" i="1"/>
  <c r="K6" i="1"/>
  <c r="AJ11" i="1"/>
  <c r="AH11" i="1"/>
  <c r="K11" i="1"/>
  <c r="AJ15" i="1"/>
  <c r="K15" i="1"/>
  <c r="AH19" i="1"/>
  <c r="AJ19" i="1"/>
  <c r="K19" i="1"/>
  <c r="AH23" i="1"/>
  <c r="AJ23" i="1"/>
  <c r="K23" i="1"/>
  <c r="AJ27" i="1"/>
  <c r="K27" i="1"/>
  <c r="AH31" i="1"/>
  <c r="AJ31" i="1"/>
  <c r="K31" i="1"/>
  <c r="AJ28" i="1"/>
  <c r="K28" i="1"/>
  <c r="AH12" i="1"/>
  <c r="AJ12" i="1"/>
  <c r="K12" i="1"/>
  <c r="AH16" i="1"/>
  <c r="AJ16" i="1"/>
  <c r="K16" i="1"/>
  <c r="AJ24" i="1"/>
  <c r="AH24" i="1"/>
  <c r="K24" i="1"/>
  <c r="AH9" i="1"/>
  <c r="AJ9" i="1"/>
  <c r="K9" i="1"/>
  <c r="AH17" i="1"/>
  <c r="AJ17" i="1"/>
  <c r="K17" i="1"/>
  <c r="AH25" i="1"/>
  <c r="AJ25" i="1"/>
  <c r="K25" i="1"/>
  <c r="AJ29" i="1"/>
  <c r="AH29" i="1"/>
  <c r="K29" i="1"/>
  <c r="I9" i="1"/>
  <c r="I17" i="1"/>
  <c r="I25" i="1"/>
  <c r="I10" i="1"/>
  <c r="I18" i="1"/>
  <c r="I26" i="1"/>
  <c r="I16" i="1"/>
  <c r="I11" i="1"/>
  <c r="I27" i="1"/>
  <c r="I28" i="1"/>
  <c r="AF33" i="1"/>
  <c r="AD33" i="1"/>
  <c r="I24" i="1"/>
  <c r="I19" i="1"/>
  <c r="I12" i="1"/>
  <c r="I5" i="1"/>
  <c r="I13" i="1"/>
  <c r="I21" i="1"/>
  <c r="I29" i="1"/>
  <c r="I20" i="1"/>
  <c r="I6" i="1"/>
  <c r="I14" i="1"/>
  <c r="I22" i="1"/>
  <c r="I30" i="1"/>
  <c r="AB33" i="1"/>
  <c r="I7" i="1"/>
  <c r="I15" i="1"/>
  <c r="I23" i="1"/>
  <c r="I31" i="1"/>
  <c r="AK33" i="1" l="1"/>
  <c r="AL25" i="1" s="1"/>
  <c r="AN25" i="1" s="1"/>
  <c r="AL8" i="1"/>
  <c r="AL7" i="1"/>
  <c r="AL9" i="1"/>
  <c r="AM5" i="1"/>
  <c r="AL26" i="1"/>
  <c r="AL15" i="1"/>
  <c r="AL31" i="1"/>
  <c r="AL29" i="1"/>
  <c r="AM24" i="1"/>
  <c r="AM21" i="1"/>
  <c r="AM18" i="1"/>
  <c r="AM6" i="1"/>
  <c r="AM23" i="1"/>
  <c r="AM16" i="1"/>
  <c r="AL12" i="1"/>
  <c r="AL14" i="1"/>
  <c r="AL30" i="1"/>
  <c r="AL19" i="1"/>
  <c r="AL20" i="1"/>
  <c r="AM12" i="1"/>
  <c r="AM14" i="1"/>
  <c r="AM30" i="1"/>
  <c r="AM19" i="1"/>
  <c r="AM20" i="1"/>
  <c r="AL28" i="1"/>
  <c r="AH33" i="1"/>
  <c r="AM10" i="1"/>
  <c r="AJ33" i="1"/>
  <c r="K33" i="1"/>
  <c r="I33" i="1"/>
  <c r="AL10" i="1" l="1"/>
  <c r="AN10" i="1" s="1"/>
  <c r="AM28" i="1"/>
  <c r="AM17" i="1"/>
  <c r="AM27" i="1"/>
  <c r="AM11" i="1"/>
  <c r="AM22" i="1"/>
  <c r="AM13" i="1"/>
  <c r="AL17" i="1"/>
  <c r="AL27" i="1"/>
  <c r="AL11" i="1"/>
  <c r="AN11" i="1" s="1"/>
  <c r="AL22" i="1"/>
  <c r="AN22" i="1" s="1"/>
  <c r="AL13" i="1"/>
  <c r="AM29" i="1"/>
  <c r="AM31" i="1"/>
  <c r="AM15" i="1"/>
  <c r="AM26" i="1"/>
  <c r="AL5" i="1"/>
  <c r="AN5" i="1" s="1"/>
  <c r="AM9" i="1"/>
  <c r="AM7" i="1"/>
  <c r="AL16" i="1"/>
  <c r="AL23" i="1"/>
  <c r="AN23" i="1" s="1"/>
  <c r="AL6" i="1"/>
  <c r="AL18" i="1"/>
  <c r="AN18" i="1" s="1"/>
  <c r="AL21" i="1"/>
  <c r="AL24" i="1"/>
  <c r="AN24" i="1" s="1"/>
  <c r="AM8" i="1"/>
  <c r="AM25" i="1"/>
  <c r="AN13" i="1"/>
  <c r="AN20" i="1"/>
  <c r="AN12" i="1"/>
  <c r="AN31" i="1"/>
  <c r="AN9" i="1"/>
  <c r="AN27" i="1"/>
  <c r="AN14" i="1"/>
  <c r="AN29" i="1"/>
  <c r="AN16" i="1"/>
  <c r="AN19" i="1"/>
  <c r="AN15" i="1"/>
  <c r="AN7" i="1"/>
  <c r="AN17" i="1"/>
  <c r="AN21" i="1"/>
  <c r="AN6" i="1"/>
  <c r="AN28" i="1"/>
  <c r="AN30" i="1"/>
  <c r="AN26" i="1"/>
  <c r="AN8" i="1"/>
  <c r="AL33" i="1"/>
  <c r="AQ25" i="1" s="1"/>
  <c r="AM33" i="1" l="1"/>
  <c r="AR15" i="1" s="1"/>
  <c r="AQ30" i="1"/>
  <c r="AR27" i="1"/>
  <c r="AQ12" i="1"/>
  <c r="AR26" i="1"/>
  <c r="AQ29" i="1"/>
  <c r="AQ17" i="1"/>
  <c r="AQ22" i="1"/>
  <c r="AR9" i="1"/>
  <c r="AR21" i="1"/>
  <c r="AR29" i="1"/>
  <c r="AR31" i="1"/>
  <c r="AQ27" i="1"/>
  <c r="AR6" i="1"/>
  <c r="AR20" i="1"/>
  <c r="AN33" i="1"/>
  <c r="AS6" i="1" s="1"/>
  <c r="AR13" i="1"/>
  <c r="AR14" i="1"/>
  <c r="AR16" i="1"/>
  <c r="AR17" i="1"/>
  <c r="AQ28" i="1"/>
  <c r="AR22" i="1"/>
  <c r="AR5" i="1"/>
  <c r="AQ19" i="1"/>
  <c r="AQ14" i="1"/>
  <c r="AQ20" i="1"/>
  <c r="AR25" i="1"/>
  <c r="AQ8" i="1"/>
  <c r="AR28" i="1"/>
  <c r="AR12" i="1"/>
  <c r="AR8" i="1"/>
  <c r="AR19" i="1"/>
  <c r="AQ7" i="1"/>
  <c r="AR30" i="1"/>
  <c r="AQ9" i="1"/>
  <c r="AR7" i="1"/>
  <c r="AQ26" i="1"/>
  <c r="AQ6" i="1"/>
  <c r="AQ21" i="1"/>
  <c r="AQ16" i="1"/>
  <c r="AQ13" i="1"/>
  <c r="AQ15" i="1"/>
  <c r="AQ5" i="1"/>
  <c r="AQ31" i="1"/>
  <c r="AS22" i="1" l="1"/>
  <c r="AS28" i="1"/>
  <c r="AS9" i="1"/>
  <c r="AS30" i="1"/>
  <c r="AS16" i="1"/>
  <c r="AS7" i="1"/>
  <c r="AS12" i="1"/>
  <c r="AS8" i="1"/>
  <c r="AS17" i="1"/>
  <c r="AS21" i="1"/>
  <c r="AS20" i="1"/>
  <c r="AS23" i="1"/>
  <c r="AS25" i="1"/>
  <c r="AS24" i="1"/>
  <c r="AS18" i="1"/>
  <c r="AS10" i="1"/>
  <c r="AS11" i="1"/>
  <c r="AS31" i="1"/>
  <c r="AS26" i="1"/>
  <c r="AS14" i="1"/>
  <c r="AS27" i="1"/>
  <c r="AS29" i="1"/>
  <c r="AS5" i="1"/>
  <c r="AS13" i="1"/>
  <c r="AS19" i="1"/>
  <c r="AS15" i="1"/>
</calcChain>
</file>

<file path=xl/sharedStrings.xml><?xml version="1.0" encoding="utf-8"?>
<sst xmlns="http://schemas.openxmlformats.org/spreadsheetml/2006/main" count="81" uniqueCount="62">
  <si>
    <t>Austria</t>
  </si>
  <si>
    <t>Belgium</t>
  </si>
  <si>
    <t>Bulgaria</t>
  </si>
  <si>
    <t>Croatia</t>
  </si>
  <si>
    <t>Cyprus</t>
  </si>
  <si>
    <t>Czechia</t>
  </si>
  <si>
    <t>Denmark</t>
  </si>
  <si>
    <t>2016-2018 average</t>
  </si>
  <si>
    <t>2016-2019 average</t>
  </si>
  <si>
    <t>Estonia</t>
  </si>
  <si>
    <t>EEA data</t>
  </si>
  <si>
    <t>Finland</t>
  </si>
  <si>
    <t>France</t>
  </si>
  <si>
    <t>Germany</t>
  </si>
  <si>
    <t>Greece</t>
  </si>
  <si>
    <t>Hungary</t>
  </si>
  <si>
    <t>Ireland</t>
  </si>
  <si>
    <t>Italy</t>
  </si>
  <si>
    <t>Latvia</t>
  </si>
  <si>
    <t>Lithuania</t>
  </si>
  <si>
    <t>Luxembourg</t>
  </si>
  <si>
    <t>Malta</t>
  </si>
  <si>
    <t>Netherlands</t>
  </si>
  <si>
    <t>Poland</t>
  </si>
  <si>
    <t>Portugal</t>
  </si>
  <si>
    <t>Romania</t>
  </si>
  <si>
    <t>Slovakia</t>
  </si>
  <si>
    <t>Slovenia</t>
  </si>
  <si>
    <t>Spain</t>
  </si>
  <si>
    <t>Sweden</t>
  </si>
  <si>
    <t>EU27</t>
  </si>
  <si>
    <t>Net emissions and removals</t>
  </si>
  <si>
    <t>Commission proposal</t>
  </si>
  <si>
    <t>Rapporteur</t>
  </si>
  <si>
    <t>Baseline scenario in SWD</t>
  </si>
  <si>
    <t>2016-2019 average + 10%*</t>
  </si>
  <si>
    <t>Percentage change from previous year</t>
  </si>
  <si>
    <t>Managed land % of EU</t>
  </si>
  <si>
    <t>Member State managed land proportions</t>
  </si>
  <si>
    <t>Baseline scenario in SWD (% of total)</t>
  </si>
  <si>
    <t>Commission proposal (% of total)</t>
  </si>
  <si>
    <t>Rapporteur (% of total)</t>
  </si>
  <si>
    <t>2016-2018 average (% of EU total)</t>
  </si>
  <si>
    <t>2016-2019 average (% of EU total)</t>
  </si>
  <si>
    <t>Managed land km2 (2016-2018 average) *</t>
  </si>
  <si>
    <t>Targets proposed</t>
  </si>
  <si>
    <t>Forest Reference Level</t>
  </si>
  <si>
    <t>Forest reference level (% of total)</t>
  </si>
  <si>
    <t>Forest Reference Level*</t>
  </si>
  <si>
    <t>*Delegated Regulation (EU) 2021/268 of 28.10.2020</t>
  </si>
  <si>
    <t>Reg 2018/841 Art 4:
For the periods from 2021 to 2025 and from 2026 to 2030, taking into account the flexibilities provided for in Articles 12 and 13, each Member State shall ensure that emissions do not exceed removals, calculated as the sum of total emissions and total removals on its territory in all of the land accounting categories referred to in Article 2 combined, as accounted in accordance with this Regulation.</t>
  </si>
  <si>
    <t>**assuming "no backsliding" principle</t>
  </si>
  <si>
    <t xml:space="preserve">Baseline </t>
  </si>
  <si>
    <t>1.1</t>
  </si>
  <si>
    <t>1.2</t>
  </si>
  <si>
    <t xml:space="preserve">2016-2019 average + "net zero"** </t>
  </si>
  <si>
    <t xml:space="preserve">2016-2019 average + 10%* + "net zero"** </t>
  </si>
  <si>
    <t>2016-2019 average + "net zero"** (target 267,7)</t>
  </si>
  <si>
    <t>2016-2019 average + "net zero"** (target 310)</t>
  </si>
  <si>
    <t>"net zero"</t>
  </si>
  <si>
    <t>2016-2019 average + "net zero"** (target 225)</t>
  </si>
  <si>
    <t xml:space="preserve">        Alternative solutions (emissions and removals)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</si>
</sst>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0.0"/>
    <numFmt numFmtId="166" formatCode="#,##0.0"/>
  </numFmts>
  <fonts count="11" x14ac:knownFonts="1">
    <font>
      <sz val="11"/>
      <color theme="1"/>
      <name val="Calibri"/>
      <family val="2"/>
      <scheme val="minor"/>
    </font>
    <font>
      <sz val="11"/>
      <color theme="1"/>
      <name val="Calibri"/>
      <family val="2"/>
      <scheme val="minor"/>
    </font>
    <font>
      <b/>
      <sz val="11"/>
      <color theme="1"/>
      <name val="Calibri"/>
      <family val="2"/>
      <scheme val="minor"/>
    </font>
    <font>
      <sz val="11"/>
      <name val="Calibri"/>
      <family val="2"/>
      <charset val="238"/>
    </font>
    <font>
      <sz val="11"/>
      <color rgb="FF333333"/>
      <name val="Calibri"/>
      <family val="2"/>
      <scheme val="minor"/>
    </font>
    <font>
      <sz val="11"/>
      <name val="Calibri"/>
      <family val="2"/>
    </font>
    <font>
      <sz val="8"/>
      <color rgb="FF333333"/>
      <name val="Arial"/>
      <family val="2"/>
    </font>
    <font>
      <u/>
      <sz val="11"/>
      <color theme="1"/>
      <name val="Calibri"/>
      <family val="2"/>
      <scheme val="minor"/>
    </font>
    <font>
      <i/>
      <sz val="11"/>
      <color theme="1"/>
      <name val="Calibri"/>
      <family val="2"/>
      <scheme val="minor"/>
    </font>
    <font>
      <sz val="11"/>
      <color theme="9" tint="-0.499984740745262"/>
      <name val="Calibri"/>
      <family val="2"/>
      <scheme val="minor"/>
    </font>
    <font>
      <sz val="11"/>
      <color rgb="FFFF0000"/>
      <name val="Calibri"/>
      <family val="2"/>
      <scheme val="minor"/>
    </font>
  </fonts>
  <fills count="10">
    <fill>
      <patternFill patternType="none"/>
    </fill>
    <fill>
      <patternFill patternType="gray125"/>
    </fill>
    <fill>
      <patternFill patternType="solid">
        <fgColor theme="4" tint="0.79998168889431442"/>
        <bgColor indexed="64"/>
      </patternFill>
    </fill>
    <fill>
      <patternFill patternType="solid">
        <fgColor theme="0" tint="-4.9989318521683403E-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rgb="FFFFFF00"/>
        <bgColor indexed="64"/>
      </patternFill>
    </fill>
    <fill>
      <patternFill patternType="solid">
        <fgColor theme="3" tint="0.59999389629810485"/>
        <bgColor indexed="64"/>
      </patternFill>
    </fill>
    <fill>
      <patternFill patternType="solid">
        <fgColor theme="3" tint="0.79998168889431442"/>
        <bgColor indexed="64"/>
      </patternFill>
    </fill>
  </fills>
  <borders count="1">
    <border>
      <left/>
      <right/>
      <top/>
      <bottom/>
      <diagonal/>
    </border>
  </borders>
  <cellStyleXfs count="4">
    <xf numFmtId="0" fontId="0" fillId="0" borderId="0"/>
    <xf numFmtId="9" fontId="1" fillId="0" borderId="0" applyFont="0" applyFill="0" applyBorder="0" applyAlignment="0" applyProtection="0"/>
    <xf numFmtId="0" fontId="3" fillId="0" borderId="0"/>
    <xf numFmtId="0" fontId="5" fillId="0" borderId="0"/>
  </cellStyleXfs>
  <cellXfs count="71">
    <xf numFmtId="0" fontId="0" fillId="0" borderId="0" xfId="0"/>
    <xf numFmtId="0" fontId="0" fillId="0" borderId="0" xfId="0" applyFont="1"/>
    <xf numFmtId="3" fontId="0" fillId="0" borderId="0" xfId="0" applyNumberFormat="1" applyFont="1"/>
    <xf numFmtId="0" fontId="2" fillId="0" borderId="0" xfId="0" applyFont="1"/>
    <xf numFmtId="0" fontId="7" fillId="0" borderId="0" xfId="0" applyFont="1"/>
    <xf numFmtId="3" fontId="2" fillId="0" borderId="0" xfId="0" applyNumberFormat="1" applyFont="1"/>
    <xf numFmtId="164" fontId="6" fillId="0" borderId="0" xfId="3" applyNumberFormat="1" applyFont="1" applyBorder="1" applyAlignment="1">
      <alignment horizontal="right" vertical="center"/>
    </xf>
    <xf numFmtId="0" fontId="0" fillId="0" borderId="0" xfId="0" applyFont="1" applyAlignment="1"/>
    <xf numFmtId="0" fontId="0" fillId="3" borderId="0" xfId="0" applyFont="1" applyFill="1"/>
    <xf numFmtId="165" fontId="0" fillId="0" borderId="0" xfId="0" applyNumberFormat="1" applyFont="1"/>
    <xf numFmtId="165" fontId="2" fillId="0" borderId="0" xfId="0" applyNumberFormat="1" applyFont="1"/>
    <xf numFmtId="10" fontId="0" fillId="0" borderId="0" xfId="0" applyNumberFormat="1" applyFont="1"/>
    <xf numFmtId="166" fontId="0" fillId="0" borderId="0" xfId="0" applyNumberFormat="1" applyFont="1"/>
    <xf numFmtId="164" fontId="0" fillId="0" borderId="0" xfId="1" applyNumberFormat="1" applyFont="1"/>
    <xf numFmtId="10" fontId="0" fillId="0" borderId="0" xfId="1" applyNumberFormat="1" applyFont="1"/>
    <xf numFmtId="166" fontId="4" fillId="0" borderId="0" xfId="3" applyNumberFormat="1" applyFont="1" applyBorder="1" applyAlignment="1">
      <alignment horizontal="right" vertical="center"/>
    </xf>
    <xf numFmtId="164" fontId="4" fillId="0" borderId="0" xfId="1" applyNumberFormat="1" applyFont="1" applyBorder="1" applyAlignment="1">
      <alignment horizontal="right" vertical="center"/>
    </xf>
    <xf numFmtId="164" fontId="0" fillId="0" borderId="0" xfId="0" applyNumberFormat="1" applyFont="1"/>
    <xf numFmtId="166" fontId="4" fillId="0" borderId="0" xfId="3" applyNumberFormat="1" applyFont="1" applyFill="1" applyBorder="1" applyAlignment="1">
      <alignment horizontal="right" vertical="center"/>
    </xf>
    <xf numFmtId="166" fontId="4" fillId="0" borderId="0" xfId="2" applyNumberFormat="1" applyFont="1" applyBorder="1" applyAlignment="1">
      <alignment horizontal="right" vertical="center"/>
    </xf>
    <xf numFmtId="9" fontId="2" fillId="0" borderId="0" xfId="0" applyNumberFormat="1" applyFont="1"/>
    <xf numFmtId="10" fontId="1" fillId="0" borderId="0" xfId="1" applyNumberFormat="1" applyFont="1" applyAlignment="1">
      <alignment horizontal="right"/>
    </xf>
    <xf numFmtId="10" fontId="4" fillId="0" borderId="0" xfId="3" applyNumberFormat="1" applyFont="1" applyBorder="1" applyAlignment="1">
      <alignment horizontal="right" vertical="center"/>
    </xf>
    <xf numFmtId="10" fontId="4" fillId="0" borderId="0" xfId="3" applyNumberFormat="1" applyFont="1" applyFill="1" applyBorder="1" applyAlignment="1">
      <alignment horizontal="right" vertical="center"/>
    </xf>
    <xf numFmtId="166" fontId="4" fillId="7" borderId="0" xfId="3" applyNumberFormat="1" applyFont="1" applyFill="1" applyBorder="1" applyAlignment="1">
      <alignment horizontal="right" vertical="center"/>
    </xf>
    <xf numFmtId="166" fontId="0" fillId="7" borderId="0" xfId="0" applyNumberFormat="1" applyFont="1" applyFill="1"/>
    <xf numFmtId="10" fontId="4" fillId="7" borderId="0" xfId="3" applyNumberFormat="1" applyFont="1" applyFill="1" applyBorder="1" applyAlignment="1">
      <alignment horizontal="right" vertical="center"/>
    </xf>
    <xf numFmtId="0" fontId="0" fillId="7" borderId="0" xfId="0" applyFont="1" applyFill="1"/>
    <xf numFmtId="164" fontId="0" fillId="7" borderId="0" xfId="0" applyNumberFormat="1" applyFont="1" applyFill="1"/>
    <xf numFmtId="164" fontId="0" fillId="7" borderId="0" xfId="1" applyNumberFormat="1" applyFont="1" applyFill="1"/>
    <xf numFmtId="10" fontId="0" fillId="7" borderId="0" xfId="1" applyNumberFormat="1" applyFont="1" applyFill="1"/>
    <xf numFmtId="3" fontId="0" fillId="7" borderId="0" xfId="0" applyNumberFormat="1" applyFont="1" applyFill="1"/>
    <xf numFmtId="10" fontId="0" fillId="7" borderId="0" xfId="0" applyNumberFormat="1" applyFont="1" applyFill="1"/>
    <xf numFmtId="10" fontId="1" fillId="7" borderId="0" xfId="1" applyNumberFormat="1" applyFont="1" applyFill="1" applyAlignment="1">
      <alignment horizontal="right"/>
    </xf>
    <xf numFmtId="165" fontId="0" fillId="7" borderId="0" xfId="0" applyNumberFormat="1" applyFont="1" applyFill="1"/>
    <xf numFmtId="0" fontId="0" fillId="0" borderId="0" xfId="0" applyFont="1" applyAlignment="1">
      <alignment horizontal="right"/>
    </xf>
    <xf numFmtId="0" fontId="0" fillId="0" borderId="0" xfId="0" applyFont="1" applyAlignment="1">
      <alignment horizontal="left"/>
    </xf>
    <xf numFmtId="0" fontId="2" fillId="0" borderId="0" xfId="0" applyFont="1" applyAlignment="1">
      <alignment horizontal="left" indent="1"/>
    </xf>
    <xf numFmtId="0" fontId="2" fillId="7" borderId="0" xfId="0" applyFont="1" applyFill="1" applyAlignment="1">
      <alignment horizontal="left" indent="1"/>
    </xf>
    <xf numFmtId="3" fontId="0" fillId="0" borderId="0" xfId="0" applyNumberFormat="1" applyFont="1" applyAlignment="1">
      <alignment horizontal="right"/>
    </xf>
    <xf numFmtId="3" fontId="0" fillId="7" borderId="0" xfId="0" applyNumberFormat="1" applyFont="1" applyFill="1" applyAlignment="1">
      <alignment horizontal="right"/>
    </xf>
    <xf numFmtId="3" fontId="2" fillId="0" borderId="0" xfId="0" applyNumberFormat="1" applyFont="1" applyAlignment="1">
      <alignment horizontal="right"/>
    </xf>
    <xf numFmtId="1" fontId="0" fillId="0" borderId="0" xfId="0" applyNumberFormat="1" applyFont="1"/>
    <xf numFmtId="1" fontId="0" fillId="7" borderId="0" xfId="0" applyNumberFormat="1" applyFont="1" applyFill="1"/>
    <xf numFmtId="0" fontId="8" fillId="0" borderId="0" xfId="0" applyFont="1" applyAlignment="1">
      <alignment horizontal="center" vertical="center" wrapText="1"/>
    </xf>
    <xf numFmtId="0" fontId="2" fillId="0" borderId="0" xfId="0" applyFont="1" applyAlignment="1">
      <alignment horizontal="center" vertical="center" wrapText="1"/>
    </xf>
    <xf numFmtId="0" fontId="7" fillId="0" borderId="0" xfId="0" applyFont="1" applyAlignment="1">
      <alignment horizontal="center" vertical="center" wrapText="1"/>
    </xf>
    <xf numFmtId="0" fontId="0" fillId="3" borderId="0" xfId="0" applyFont="1" applyFill="1" applyAlignment="1">
      <alignment horizontal="center" vertical="center" wrapText="1"/>
    </xf>
    <xf numFmtId="10" fontId="7" fillId="0" borderId="0" xfId="1" applyNumberFormat="1" applyFont="1" applyAlignment="1">
      <alignment horizontal="center" vertical="center" wrapText="1"/>
    </xf>
    <xf numFmtId="0" fontId="2" fillId="3" borderId="0" xfId="0" applyFont="1" applyFill="1" applyAlignment="1">
      <alignment horizontal="center" vertical="center" wrapText="1"/>
    </xf>
    <xf numFmtId="0" fontId="0" fillId="0" borderId="0" xfId="0" applyFont="1" applyAlignment="1">
      <alignment horizontal="center" vertical="center" wrapText="1"/>
    </xf>
    <xf numFmtId="0" fontId="0" fillId="8" borderId="0" xfId="0" applyFont="1" applyFill="1" applyAlignment="1">
      <alignment horizontal="left"/>
    </xf>
    <xf numFmtId="165" fontId="0" fillId="8" borderId="0" xfId="0" applyNumberFormat="1" applyFont="1" applyFill="1"/>
    <xf numFmtId="16" fontId="0" fillId="8" borderId="0" xfId="0" quotePrefix="1" applyNumberFormat="1" applyFont="1" applyFill="1" applyAlignment="1">
      <alignment horizontal="left"/>
    </xf>
    <xf numFmtId="0" fontId="0" fillId="8" borderId="0" xfId="0" quotePrefix="1" applyFont="1" applyFill="1" applyAlignment="1">
      <alignment horizontal="left"/>
    </xf>
    <xf numFmtId="0" fontId="0" fillId="8" borderId="0" xfId="0" applyFont="1" applyFill="1"/>
    <xf numFmtId="3" fontId="10" fillId="7" borderId="0" xfId="0" applyNumberFormat="1" applyFont="1" applyFill="1"/>
    <xf numFmtId="164" fontId="0" fillId="0" borderId="0" xfId="0" quotePrefix="1" applyNumberFormat="1" applyFont="1" applyAlignment="1">
      <alignment horizontal="center" vertical="center"/>
    </xf>
    <xf numFmtId="164" fontId="0" fillId="0" borderId="0" xfId="0" applyNumberFormat="1" applyFont="1" applyAlignment="1">
      <alignment horizontal="center" vertical="center"/>
    </xf>
    <xf numFmtId="164" fontId="0" fillId="7" borderId="0" xfId="0" applyNumberFormat="1" applyFont="1" applyFill="1" applyAlignment="1">
      <alignment horizontal="center" vertical="center"/>
    </xf>
    <xf numFmtId="1" fontId="10" fillId="7" borderId="0" xfId="0" applyNumberFormat="1" applyFont="1" applyFill="1"/>
    <xf numFmtId="0" fontId="9" fillId="8" borderId="0" xfId="0" applyFont="1" applyFill="1" applyAlignment="1">
      <alignment horizontal="left"/>
    </xf>
    <xf numFmtId="0" fontId="9" fillId="8" borderId="0" xfId="0" applyFont="1" applyFill="1" applyAlignment="1">
      <alignment horizontal="left" wrapText="1"/>
    </xf>
    <xf numFmtId="0" fontId="0" fillId="2" borderId="0" xfId="0" applyFont="1" applyFill="1" applyAlignment="1">
      <alignment horizontal="center" vertical="center"/>
    </xf>
    <xf numFmtId="0" fontId="0" fillId="5" borderId="0" xfId="0" applyFont="1" applyFill="1" applyAlignment="1">
      <alignment horizontal="center" vertical="center"/>
    </xf>
    <xf numFmtId="0" fontId="0" fillId="6" borderId="0" xfId="0" applyFont="1" applyFill="1" applyAlignment="1">
      <alignment horizontal="center" vertical="center"/>
    </xf>
    <xf numFmtId="0" fontId="0" fillId="0" borderId="0" xfId="0" applyFont="1" applyAlignment="1">
      <alignment horizontal="center" vertical="center"/>
    </xf>
    <xf numFmtId="0" fontId="0" fillId="4" borderId="0" xfId="0" applyFont="1" applyFill="1" applyAlignment="1">
      <alignment horizontal="center" vertical="center"/>
    </xf>
    <xf numFmtId="0" fontId="0" fillId="9" borderId="0" xfId="0" applyFont="1" applyFill="1" applyAlignment="1">
      <alignment horizontal="left" vertical="center"/>
    </xf>
    <xf numFmtId="10" fontId="2" fillId="0" borderId="0" xfId="0" applyNumberFormat="1" applyFont="1"/>
    <xf numFmtId="164" fontId="2" fillId="0" borderId="0" xfId="0" applyNumberFormat="1" applyFont="1"/>
  </cellXfs>
  <cellStyles count="4">
    <cellStyle name="Normal" xfId="0" builtinId="0"/>
    <cellStyle name="Normal 2" xfId="2"/>
    <cellStyle name="Normal 3" xfId="3"/>
    <cellStyle name="Percent" xfId="1" builtinId="5"/>
  </cellStyles>
  <dxfs count="1">
    <dxf>
      <fill>
        <patternFill>
          <bgColor theme="7"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S46"/>
  <sheetViews>
    <sheetView tabSelected="1" zoomScaleNormal="100" workbookViewId="0">
      <selection activeCell="AM10" sqref="AM10"/>
    </sheetView>
  </sheetViews>
  <sheetFormatPr defaultColWidth="9" defaultRowHeight="15" x14ac:dyDescent="0.25"/>
  <cols>
    <col min="1" max="1" width="7" style="1" customWidth="1"/>
    <col min="2" max="2" width="13.7109375" style="37" customWidth="1"/>
    <col min="3" max="6" width="9" style="1"/>
    <col min="7" max="7" width="2.140625" style="1" customWidth="1"/>
    <col min="8" max="8" width="27.140625" style="1" customWidth="1"/>
    <col min="9" max="9" width="40.140625" style="1" customWidth="1"/>
    <col min="10" max="10" width="25.85546875" style="1" customWidth="1"/>
    <col min="11" max="11" width="33.5703125" style="1" customWidth="1"/>
    <col min="12" max="12" width="1.5703125" style="8" customWidth="1"/>
    <col min="13" max="16" width="9" style="1" customWidth="1"/>
    <col min="17" max="17" width="1.42578125" style="1" customWidth="1"/>
    <col min="18" max="18" width="16.140625" style="1" customWidth="1"/>
    <col min="19" max="19" width="16.140625" style="14" customWidth="1"/>
    <col min="20" max="20" width="1.42578125" style="8" customWidth="1"/>
    <col min="21" max="21" width="34.42578125" style="1" customWidth="1"/>
    <col min="22" max="22" width="30" style="1" customWidth="1"/>
    <col min="23" max="23" width="1.140625" style="1" customWidth="1"/>
    <col min="24" max="24" width="30.5703125" style="1" customWidth="1"/>
    <col min="25" max="25" width="15.5703125" style="1" customWidth="1"/>
    <col min="26" max="26" width="2.85546875" style="1" customWidth="1"/>
    <col min="27" max="27" width="18.140625" style="1" customWidth="1"/>
    <col min="28" max="28" width="21.85546875" style="35" customWidth="1"/>
    <col min="29" max="29" width="31.42578125" style="1" customWidth="1"/>
    <col min="30" max="30" width="21.7109375" style="1" customWidth="1"/>
    <col min="31" max="31" width="29.85546875" style="1" customWidth="1"/>
    <col min="32" max="32" width="26.5703125" style="1" customWidth="1"/>
    <col min="33" max="33" width="1.42578125" style="1" customWidth="1"/>
    <col min="34" max="34" width="26.140625" style="1" customWidth="1"/>
    <col min="35" max="35" width="1.28515625" style="8" customWidth="1"/>
    <col min="36" max="36" width="28.5703125" style="1" customWidth="1"/>
    <col min="37" max="37" width="24.7109375" style="1" customWidth="1"/>
    <col min="38" max="38" width="30" style="1" customWidth="1"/>
    <col min="39" max="40" width="28.28515625" style="1" customWidth="1"/>
    <col min="41" max="41" width="1.140625" style="1" customWidth="1"/>
    <col min="42" max="42" width="0.85546875" style="1" customWidth="1"/>
    <col min="43" max="43" width="26.140625" style="1" customWidth="1"/>
    <col min="44" max="44" width="26.28515625" style="1" customWidth="1"/>
    <col min="45" max="45" width="24.140625" style="1" customWidth="1"/>
    <col min="46" max="16384" width="9" style="1"/>
  </cols>
  <sheetData>
    <row r="1" spans="1:45" x14ac:dyDescent="0.25">
      <c r="C1" s="63" t="s">
        <v>31</v>
      </c>
      <c r="D1" s="63"/>
      <c r="E1" s="63"/>
      <c r="F1" s="63"/>
      <c r="G1" s="63"/>
      <c r="H1" s="63"/>
      <c r="I1" s="63"/>
      <c r="J1" s="63"/>
      <c r="K1" s="63"/>
      <c r="M1" s="64" t="s">
        <v>36</v>
      </c>
      <c r="N1" s="64"/>
      <c r="O1" s="64"/>
      <c r="P1" s="64"/>
      <c r="Q1" s="64"/>
      <c r="R1" s="64"/>
      <c r="S1" s="64"/>
      <c r="U1" s="66" t="s">
        <v>48</v>
      </c>
      <c r="V1" s="66"/>
      <c r="W1" s="7"/>
      <c r="X1" s="67" t="s">
        <v>38</v>
      </c>
      <c r="Y1" s="67"/>
      <c r="AA1" s="65" t="s">
        <v>45</v>
      </c>
      <c r="AB1" s="65"/>
      <c r="AC1" s="65"/>
      <c r="AD1" s="65"/>
      <c r="AE1" s="65"/>
      <c r="AF1" s="65"/>
      <c r="AG1" s="68" t="s">
        <v>61</v>
      </c>
      <c r="AH1" s="68"/>
      <c r="AI1" s="68"/>
      <c r="AJ1" s="68"/>
      <c r="AK1" s="68"/>
      <c r="AL1" s="68"/>
      <c r="AM1" s="68"/>
      <c r="AN1" s="68"/>
      <c r="AO1" s="68"/>
      <c r="AP1" s="68"/>
      <c r="AQ1" s="68"/>
      <c r="AR1" s="68"/>
      <c r="AS1" s="68"/>
    </row>
    <row r="2" spans="1:45" x14ac:dyDescent="0.25">
      <c r="C2" s="63"/>
      <c r="D2" s="63"/>
      <c r="E2" s="63"/>
      <c r="F2" s="63"/>
      <c r="G2" s="63"/>
      <c r="H2" s="63"/>
      <c r="I2" s="63"/>
      <c r="J2" s="63"/>
      <c r="K2" s="63"/>
      <c r="M2" s="64"/>
      <c r="N2" s="64"/>
      <c r="O2" s="64"/>
      <c r="P2" s="64"/>
      <c r="Q2" s="64"/>
      <c r="R2" s="64"/>
      <c r="S2" s="64"/>
      <c r="U2" s="66"/>
      <c r="V2" s="66"/>
      <c r="W2" s="7"/>
      <c r="X2" s="67"/>
      <c r="Y2" s="67"/>
      <c r="AA2" s="65"/>
      <c r="AB2" s="65"/>
      <c r="AC2" s="65"/>
      <c r="AD2" s="65"/>
      <c r="AE2" s="65"/>
      <c r="AF2" s="65"/>
      <c r="AG2" s="68"/>
      <c r="AH2" s="68"/>
      <c r="AI2" s="68"/>
      <c r="AJ2" s="68"/>
      <c r="AK2" s="68"/>
      <c r="AL2" s="68"/>
      <c r="AM2" s="68"/>
      <c r="AN2" s="68"/>
      <c r="AO2" s="68"/>
      <c r="AP2" s="68"/>
      <c r="AQ2" s="68"/>
      <c r="AR2" s="68"/>
      <c r="AS2" s="68"/>
    </row>
    <row r="3" spans="1:45" s="50" customFormat="1" ht="37.5" customHeight="1" x14ac:dyDescent="0.25">
      <c r="A3" s="44" t="s">
        <v>10</v>
      </c>
      <c r="B3" s="45"/>
      <c r="C3" s="46">
        <v>2016</v>
      </c>
      <c r="D3" s="46">
        <v>2017</v>
      </c>
      <c r="E3" s="46">
        <v>2018</v>
      </c>
      <c r="F3" s="46">
        <v>2019</v>
      </c>
      <c r="G3" s="45"/>
      <c r="H3" s="46" t="s">
        <v>7</v>
      </c>
      <c r="I3" s="46" t="s">
        <v>42</v>
      </c>
      <c r="J3" s="46" t="s">
        <v>8</v>
      </c>
      <c r="K3" s="46" t="s">
        <v>43</v>
      </c>
      <c r="L3" s="47"/>
      <c r="M3" s="46">
        <v>2016</v>
      </c>
      <c r="N3" s="46">
        <v>2017</v>
      </c>
      <c r="O3" s="46">
        <v>2018</v>
      </c>
      <c r="P3" s="46">
        <v>2019</v>
      </c>
      <c r="Q3" s="46"/>
      <c r="R3" s="46" t="s">
        <v>7</v>
      </c>
      <c r="S3" s="48" t="s">
        <v>8</v>
      </c>
      <c r="T3" s="49"/>
      <c r="U3" s="50" t="s">
        <v>46</v>
      </c>
      <c r="V3" s="50" t="s">
        <v>47</v>
      </c>
      <c r="X3" s="46" t="s">
        <v>44</v>
      </c>
      <c r="Y3" s="46" t="s">
        <v>37</v>
      </c>
      <c r="AA3" s="46" t="s">
        <v>34</v>
      </c>
      <c r="AB3" s="46" t="s">
        <v>39</v>
      </c>
      <c r="AC3" s="46" t="s">
        <v>32</v>
      </c>
      <c r="AD3" s="46" t="s">
        <v>40</v>
      </c>
      <c r="AE3" s="46" t="s">
        <v>33</v>
      </c>
      <c r="AF3" s="46" t="s">
        <v>41</v>
      </c>
      <c r="AH3" s="46" t="s">
        <v>35</v>
      </c>
      <c r="AI3" s="47"/>
      <c r="AJ3" s="46" t="s">
        <v>56</v>
      </c>
      <c r="AK3" s="46" t="s">
        <v>55</v>
      </c>
      <c r="AL3" s="46" t="s">
        <v>57</v>
      </c>
      <c r="AM3" s="46" t="s">
        <v>58</v>
      </c>
      <c r="AN3" s="46" t="s">
        <v>60</v>
      </c>
      <c r="AO3" s="46"/>
      <c r="AP3" s="46"/>
      <c r="AQ3" s="46" t="s">
        <v>57</v>
      </c>
      <c r="AR3" s="46" t="s">
        <v>58</v>
      </c>
      <c r="AS3" s="46" t="s">
        <v>60</v>
      </c>
    </row>
    <row r="4" spans="1:45" ht="4.5" customHeight="1" x14ac:dyDescent="0.25">
      <c r="C4" s="4"/>
      <c r="D4" s="4"/>
      <c r="E4" s="4"/>
      <c r="F4" s="4"/>
      <c r="G4" s="3"/>
      <c r="U4" s="35"/>
      <c r="AB4" s="1"/>
    </row>
    <row r="5" spans="1:45" x14ac:dyDescent="0.25">
      <c r="B5" s="37" t="s">
        <v>0</v>
      </c>
      <c r="C5" s="19">
        <v>-4013.6431858290421</v>
      </c>
      <c r="D5" s="19">
        <v>-4745.1773277302391</v>
      </c>
      <c r="E5" s="19">
        <v>-5126.8072399078401</v>
      </c>
      <c r="F5" s="19">
        <v>-4636.3140122263158</v>
      </c>
      <c r="G5" s="19"/>
      <c r="H5" s="12">
        <f>AVERAGE(C5:E5)</f>
        <v>-4628.5425844890406</v>
      </c>
      <c r="I5" s="11">
        <f t="shared" ref="I5:I31" si="0">SUM(H5)/SUM($H$5:$H$31)</f>
        <v>1.7045515164449448E-2</v>
      </c>
      <c r="J5" s="12">
        <f>AVERAGE(C5:F5)</f>
        <v>-4630.4854414233596</v>
      </c>
      <c r="K5" s="11">
        <f t="shared" ref="K5:K31" si="1">SUM(J5)/SUM($J$5:$J$31)</f>
        <v>1.7412937067486711E-2</v>
      </c>
      <c r="M5" s="17">
        <v>3.5999999999999997E-2</v>
      </c>
      <c r="N5" s="17">
        <v>-0.182</v>
      </c>
      <c r="O5" s="13">
        <v>-0.08</v>
      </c>
      <c r="P5" s="17">
        <v>9.6000000000000002E-2</v>
      </c>
      <c r="R5" s="14">
        <f t="shared" ref="R5:R31" si="2">AVERAGE(M5:O5)</f>
        <v>-7.5333333333333322E-2</v>
      </c>
      <c r="S5" s="14">
        <f t="shared" ref="S5:S31" si="3">AVERAGE(M5:P5)</f>
        <v>-3.2499999999999994E-2</v>
      </c>
      <c r="U5" s="39">
        <v>-4533000</v>
      </c>
      <c r="V5" s="11">
        <f>SUM(U5)/SUM($U$5:$U$31)</f>
        <v>1.4333006340744305E-2</v>
      </c>
      <c r="X5" s="1">
        <v>83870</v>
      </c>
      <c r="Y5" s="21">
        <f>SUM(X5)/SUM($X$5:$X$31)</f>
        <v>2.0777165580409266E-2</v>
      </c>
      <c r="AA5" s="2">
        <v>-4000</v>
      </c>
      <c r="AB5" s="11">
        <f>SUM(AA5)/SUM($AA$5:$AA$31)</f>
        <v>1.7785682525566917E-2</v>
      </c>
      <c r="AC5" s="1">
        <v>-5650</v>
      </c>
      <c r="AD5" s="11">
        <f>SUM(AC5)/SUM($AC$5:$AC$31)</f>
        <v>1.8225806451612904E-2</v>
      </c>
      <c r="AE5" s="1">
        <v>-9640</v>
      </c>
      <c r="AF5" s="11">
        <f>SUM(AE5)/SUM($AE$5:$AE$31)</f>
        <v>1.9669856556958926E-2</v>
      </c>
      <c r="AH5" s="9">
        <f>J5*1.1</f>
        <v>-5093.5339855656957</v>
      </c>
      <c r="AJ5" s="42">
        <f>IF(J5&gt;0,0,J5*1.1)</f>
        <v>-5093.5339855656957</v>
      </c>
      <c r="AK5" s="42">
        <f>IF(J5&gt;0,0,J5)</f>
        <v>-4630.4854414233596</v>
      </c>
      <c r="AL5" s="42">
        <f>AK5/$AK$33*$AO$45</f>
        <v>-4184.1347955297679</v>
      </c>
      <c r="AM5" s="42">
        <f>AK5/$AK$33*$AO$44</f>
        <v>-4882.0219514718447</v>
      </c>
      <c r="AN5" s="42">
        <f>AL5/$AK$33*$AO$42</f>
        <v>-3144.2312983522756</v>
      </c>
      <c r="AQ5" s="58">
        <f>AL5/$AL$33</f>
        <v>1.6498514324871798E-2</v>
      </c>
      <c r="AR5" s="58">
        <f>AM5/$AM$33</f>
        <v>1.6498514324871795E-2</v>
      </c>
      <c r="AS5" s="58">
        <f>AN5/$AN$33</f>
        <v>1.6498514324871798E-2</v>
      </c>
    </row>
    <row r="6" spans="1:45" x14ac:dyDescent="0.25">
      <c r="B6" s="37" t="s">
        <v>1</v>
      </c>
      <c r="C6" s="12">
        <v>-1482</v>
      </c>
      <c r="D6" s="12">
        <v>-1404</v>
      </c>
      <c r="E6" s="12">
        <v>-1114</v>
      </c>
      <c r="F6" s="12">
        <v>-1100</v>
      </c>
      <c r="G6" s="12"/>
      <c r="H6" s="12">
        <f t="shared" ref="H6:H31" si="4">AVERAGE(C6:E6)</f>
        <v>-1333.3333333333333</v>
      </c>
      <c r="I6" s="11">
        <f t="shared" si="0"/>
        <v>4.9102613053106882E-3</v>
      </c>
      <c r="J6" s="12">
        <f>AVERAGE(C6:F6)</f>
        <v>-1275</v>
      </c>
      <c r="K6" s="11">
        <f t="shared" si="1"/>
        <v>4.7946365541797417E-3</v>
      </c>
      <c r="M6" s="17">
        <v>0.18099999999999999</v>
      </c>
      <c r="N6" s="17">
        <v>5.2999999999999999E-2</v>
      </c>
      <c r="O6" s="13">
        <v>0.20699999999999999</v>
      </c>
      <c r="P6" s="17">
        <v>1.2999999999999999E-2</v>
      </c>
      <c r="R6" s="14">
        <f t="shared" si="2"/>
        <v>0.14699999999999999</v>
      </c>
      <c r="S6" s="14">
        <f t="shared" si="3"/>
        <v>0.11349999999999999</v>
      </c>
      <c r="U6" s="39">
        <v>-1369009</v>
      </c>
      <c r="V6" s="11">
        <f>SUM(U6)/SUM($U$5:$U$31)</f>
        <v>4.3287038776827751E-3</v>
      </c>
      <c r="X6" s="1">
        <v>30528</v>
      </c>
      <c r="Y6" s="21">
        <f>SUM(X6)/SUM($X$5:$X$31)</f>
        <v>7.5627198144596888E-3</v>
      </c>
      <c r="AA6" s="2">
        <v>-1200</v>
      </c>
      <c r="AB6" s="11">
        <f>SUM(AA6)/SUM($AA$5:$AA$31)</f>
        <v>5.3357047576700753E-3</v>
      </c>
      <c r="AC6" s="1">
        <v>-1352</v>
      </c>
      <c r="AD6" s="11">
        <f>SUM(AC6)/SUM($AC$5:$AC$31)</f>
        <v>4.3612903225806448E-3</v>
      </c>
      <c r="AE6" s="1">
        <v>-2700</v>
      </c>
      <c r="AF6" s="11">
        <f>SUM(AE6)/SUM($AE$5:$AE$31)</f>
        <v>5.5091921891897407E-3</v>
      </c>
      <c r="AH6" s="9">
        <f>J6*1.1</f>
        <v>-1402.5</v>
      </c>
      <c r="AJ6" s="42">
        <f>IF(J6&gt;0,0,J6*1.1)</f>
        <v>-1402.5</v>
      </c>
      <c r="AK6" s="42">
        <f>IF(J6&gt;0,0,J6)</f>
        <v>-1275</v>
      </c>
      <c r="AL6" s="42">
        <f t="shared" ref="AL6:AL31" si="5">AK6/$AK$33*$AO$45</f>
        <v>-1152.0977512587976</v>
      </c>
      <c r="AM6" s="42">
        <f t="shared" ref="AM6:AM31" si="6">AK6/$AK$33*$AO$44</f>
        <v>-1344.2603517209711</v>
      </c>
      <c r="AN6" s="42">
        <f t="shared" ref="AN6:AN31" si="7">AL6/$AK$33*$AO$42</f>
        <v>-865.76125896788506</v>
      </c>
      <c r="AQ6" s="58">
        <f t="shared" ref="AQ6:AQ31" si="8">AL6/$AL$33</f>
        <v>4.5428510747558748E-3</v>
      </c>
      <c r="AR6" s="58">
        <f t="shared" ref="AR6:AR31" si="9">AM6/$AM$33</f>
        <v>4.5428510747558739E-3</v>
      </c>
      <c r="AS6" s="58">
        <f t="shared" ref="AS6:AS31" si="10">AN6/$AN$33</f>
        <v>4.5428510747558748E-3</v>
      </c>
    </row>
    <row r="7" spans="1:45" x14ac:dyDescent="0.25">
      <c r="B7" s="37" t="s">
        <v>2</v>
      </c>
      <c r="C7" s="15">
        <v>-9228.2986564347029</v>
      </c>
      <c r="D7" s="15">
        <v>-9304.4910851257118</v>
      </c>
      <c r="E7" s="15">
        <v>-9583.3078196129591</v>
      </c>
      <c r="F7" s="15">
        <v>-9562.0074680982616</v>
      </c>
      <c r="G7" s="15"/>
      <c r="H7" s="15">
        <f t="shared" si="4"/>
        <v>-9372.0325203911252</v>
      </c>
      <c r="I7" s="22">
        <f t="shared" si="0"/>
        <v>3.4514346477742465E-2</v>
      </c>
      <c r="J7" s="15">
        <f>AVERAGE(C7:F7)</f>
        <v>-9419.5262573179098</v>
      </c>
      <c r="K7" s="22">
        <f t="shared" si="1"/>
        <v>3.5422121503052816E-2</v>
      </c>
      <c r="M7" s="17">
        <v>0.01</v>
      </c>
      <c r="N7" s="17">
        <v>-8.0000000000000002E-3</v>
      </c>
      <c r="O7" s="13">
        <v>-0.03</v>
      </c>
      <c r="P7" s="17">
        <v>2E-3</v>
      </c>
      <c r="R7" s="14">
        <f t="shared" si="2"/>
        <v>-9.3333333333333324E-3</v>
      </c>
      <c r="S7" s="14">
        <f t="shared" si="3"/>
        <v>-6.4999999999999988E-3</v>
      </c>
      <c r="U7" s="39">
        <v>-5105986</v>
      </c>
      <c r="V7" s="11">
        <f>SUM(U7)/SUM($U$5:$U$31)</f>
        <v>1.6144745138705417E-2</v>
      </c>
      <c r="X7" s="1">
        <v>111002</v>
      </c>
      <c r="Y7" s="21">
        <f>SUM(X7)/SUM($X$5:$X$31)</f>
        <v>2.7498592270854768E-2</v>
      </c>
      <c r="AA7" s="2">
        <v>-7900</v>
      </c>
      <c r="AB7" s="11">
        <f>SUM(AA7)/SUM($AA$5:$AA$31)</f>
        <v>3.5126722987994664E-2</v>
      </c>
      <c r="AC7" s="1">
        <v>-9718</v>
      </c>
      <c r="AD7" s="11">
        <f>SUM(AC7)/SUM($AC$5:$AC$31)</f>
        <v>3.1348387096774191E-2</v>
      </c>
      <c r="AE7" s="1">
        <v>-14700</v>
      </c>
      <c r="AF7" s="11">
        <f>SUM(AE7)/SUM($AE$5:$AE$31)</f>
        <v>2.999449080781081E-2</v>
      </c>
      <c r="AH7" s="9">
        <f>J7*1.1</f>
        <v>-10361.478883049702</v>
      </c>
      <c r="AJ7" s="42">
        <f>IF(J7&gt;0,0,J7*1.1)</f>
        <v>-10361.478883049702</v>
      </c>
      <c r="AK7" s="42">
        <f>IF(J7&gt;0,0,J7)</f>
        <v>-9419.5262573179098</v>
      </c>
      <c r="AL7" s="42">
        <f t="shared" si="5"/>
        <v>-8511.5411913562057</v>
      </c>
      <c r="AM7" s="42">
        <f t="shared" si="6"/>
        <v>-9931.2122978094867</v>
      </c>
      <c r="AN7" s="42">
        <f t="shared" si="7"/>
        <v>-6396.1262050326304</v>
      </c>
      <c r="AQ7" s="58">
        <f t="shared" si="8"/>
        <v>3.3561964691566942E-2</v>
      </c>
      <c r="AR7" s="58">
        <f t="shared" si="9"/>
        <v>3.3561964691566935E-2</v>
      </c>
      <c r="AS7" s="58">
        <f t="shared" si="10"/>
        <v>3.3561964691566935E-2</v>
      </c>
    </row>
    <row r="8" spans="1:45" x14ac:dyDescent="0.25">
      <c r="B8" s="37" t="s">
        <v>3</v>
      </c>
      <c r="C8" s="15">
        <v>-5522.5187585484555</v>
      </c>
      <c r="D8" s="15">
        <v>-4761.9415021051336</v>
      </c>
      <c r="E8" s="15">
        <v>-5393.9551980676315</v>
      </c>
      <c r="F8" s="15">
        <v>-5556.7750824632885</v>
      </c>
      <c r="G8" s="15"/>
      <c r="H8" s="15">
        <f t="shared" si="4"/>
        <v>-5226.1384862404066</v>
      </c>
      <c r="I8" s="22">
        <f t="shared" si="0"/>
        <v>1.9246279188885933E-2</v>
      </c>
      <c r="J8" s="15">
        <v>-5309</v>
      </c>
      <c r="K8" s="22">
        <f t="shared" si="1"/>
        <v>1.9964490561678625E-2</v>
      </c>
      <c r="M8" s="17">
        <v>-1.4E-2</v>
      </c>
      <c r="N8" s="17">
        <v>0.13800000000000001</v>
      </c>
      <c r="O8" s="13">
        <v>-0.13300000000000001</v>
      </c>
      <c r="P8" s="17">
        <v>-0.03</v>
      </c>
      <c r="R8" s="14">
        <f t="shared" si="2"/>
        <v>-2.9999999999999979E-3</v>
      </c>
      <c r="S8" s="14">
        <f t="shared" si="3"/>
        <v>-9.7499999999999983E-3</v>
      </c>
      <c r="U8" s="39">
        <v>-4368000</v>
      </c>
      <c r="V8" s="11">
        <f>SUM(U8)/SUM($U$5:$U$31)</f>
        <v>1.3811288704251296E-2</v>
      </c>
      <c r="X8" s="1">
        <v>56594</v>
      </c>
      <c r="Y8" s="21">
        <f>SUM(X8)/SUM($X$5:$X$31)</f>
        <v>1.4020065683291784E-2</v>
      </c>
      <c r="AA8" s="2">
        <v>-3600</v>
      </c>
      <c r="AB8" s="11">
        <f>SUM(AA8)/SUM($AA$5:$AA$31)</f>
        <v>1.6007114273010228E-2</v>
      </c>
      <c r="AC8" s="1">
        <v>-5527</v>
      </c>
      <c r="AD8" s="11">
        <f>SUM(AC8)/SUM($AC$5:$AC$31)</f>
        <v>1.7829032258064516E-2</v>
      </c>
      <c r="AE8" s="1">
        <v>-8000</v>
      </c>
      <c r="AF8" s="11">
        <f>SUM(AE8)/SUM($AE$5:$AE$31)</f>
        <v>1.6323532412414046E-2</v>
      </c>
      <c r="AH8" s="9">
        <f>J8*1.1</f>
        <v>-5839.9000000000005</v>
      </c>
      <c r="AJ8" s="42">
        <f>IF(J8&gt;0,0,J8*1.1)</f>
        <v>-5839.9000000000005</v>
      </c>
      <c r="AK8" s="42">
        <f>IF(J8&gt;0,0,J8)</f>
        <v>-5309</v>
      </c>
      <c r="AL8" s="42">
        <f t="shared" si="5"/>
        <v>-4797.2446756336913</v>
      </c>
      <c r="AM8" s="42">
        <f t="shared" si="6"/>
        <v>-5597.3946723816753</v>
      </c>
      <c r="AN8" s="42">
        <f t="shared" si="7"/>
        <v>-3604.9619794984328</v>
      </c>
      <c r="AQ8" s="58">
        <f t="shared" si="8"/>
        <v>1.8916075573238385E-2</v>
      </c>
      <c r="AR8" s="58">
        <f t="shared" si="9"/>
        <v>1.8916075573238381E-2</v>
      </c>
      <c r="AS8" s="58">
        <f t="shared" si="10"/>
        <v>1.8916075573238381E-2</v>
      </c>
    </row>
    <row r="9" spans="1:45" x14ac:dyDescent="0.25">
      <c r="B9" s="37" t="s">
        <v>4</v>
      </c>
      <c r="C9" s="15">
        <v>-49.778779697984902</v>
      </c>
      <c r="D9" s="15">
        <v>-419.21539686796007</v>
      </c>
      <c r="E9" s="15">
        <v>-399.54545422823082</v>
      </c>
      <c r="F9" s="15">
        <v>-384.17362002605734</v>
      </c>
      <c r="G9" s="15"/>
      <c r="H9" s="15">
        <f t="shared" si="4"/>
        <v>-289.51321026472527</v>
      </c>
      <c r="I9" s="22">
        <f t="shared" si="0"/>
        <v>1.0661891353043683E-3</v>
      </c>
      <c r="J9" s="15">
        <f t="shared" ref="J9:J31" si="11">AVERAGE(C9:F9)</f>
        <v>-313.17831270505826</v>
      </c>
      <c r="K9" s="22">
        <f t="shared" si="1"/>
        <v>1.177706812605495E-3</v>
      </c>
      <c r="M9" s="17">
        <v>0.88500000000000001</v>
      </c>
      <c r="N9" s="17">
        <v>-7.4219999999999997</v>
      </c>
      <c r="O9" s="13">
        <v>4.7E-2</v>
      </c>
      <c r="P9" s="17">
        <v>3.7999999999999999E-2</v>
      </c>
      <c r="R9" s="14">
        <f t="shared" si="2"/>
        <v>-2.1633333333333336</v>
      </c>
      <c r="S9" s="14">
        <f t="shared" si="3"/>
        <v>-1.613</v>
      </c>
      <c r="U9" s="39">
        <v>-155779</v>
      </c>
      <c r="V9" s="11">
        <f>SUM(U9)/SUM($U$5:$U$31)</f>
        <v>4.9256152542572406E-4</v>
      </c>
      <c r="X9" s="1">
        <v>6018</v>
      </c>
      <c r="Y9" s="21">
        <f>SUM(X9)/SUM($X$5:$X$31)</f>
        <v>1.4908427621664834E-3</v>
      </c>
      <c r="AA9" s="2">
        <v>-400</v>
      </c>
      <c r="AB9" s="11">
        <f>SUM(AA9)/SUM($AA$5:$AA$31)</f>
        <v>1.7785682525566918E-3</v>
      </c>
      <c r="AC9" s="1">
        <v>-352</v>
      </c>
      <c r="AD9" s="11">
        <f>SUM(AC9)/SUM($AC$5:$AC$31)</f>
        <v>1.135483870967742E-3</v>
      </c>
      <c r="AE9" s="1">
        <v>-600</v>
      </c>
      <c r="AF9" s="11">
        <f>SUM(AE9)/SUM($AE$5:$AE$31)</f>
        <v>1.2242649309310535E-3</v>
      </c>
      <c r="AH9" s="9">
        <f>J9*1.1</f>
        <v>-344.49614397556411</v>
      </c>
      <c r="AJ9" s="42">
        <f>IF(J9&gt;0,0,J9*1.1)</f>
        <v>-344.49614397556411</v>
      </c>
      <c r="AK9" s="42">
        <f>IF(J9&gt;0,0,J9)</f>
        <v>-313.17831270505826</v>
      </c>
      <c r="AL9" s="42">
        <f t="shared" si="5"/>
        <v>-282.98982730237032</v>
      </c>
      <c r="AM9" s="42">
        <f t="shared" si="6"/>
        <v>-330.19073630453482</v>
      </c>
      <c r="AN9" s="42">
        <f t="shared" si="7"/>
        <v>-212.65698061879939</v>
      </c>
      <c r="AQ9" s="58">
        <f t="shared" si="8"/>
        <v>1.1158607329116905E-3</v>
      </c>
      <c r="AR9" s="58">
        <f t="shared" si="9"/>
        <v>1.1158607329116903E-3</v>
      </c>
      <c r="AS9" s="58">
        <f t="shared" si="10"/>
        <v>1.1158607329116903E-3</v>
      </c>
    </row>
    <row r="10" spans="1:45" x14ac:dyDescent="0.25">
      <c r="B10" s="37" t="s">
        <v>5</v>
      </c>
      <c r="C10" s="15">
        <v>-6163.9265785853613</v>
      </c>
      <c r="D10" s="15">
        <v>-3879.0452187894361</v>
      </c>
      <c r="E10" s="15">
        <v>4118.8244431538806</v>
      </c>
      <c r="F10" s="15">
        <v>13564.516325647495</v>
      </c>
      <c r="G10" s="15"/>
      <c r="H10" s="15">
        <f t="shared" si="4"/>
        <v>-1974.7157847403057</v>
      </c>
      <c r="I10" s="22">
        <f t="shared" si="0"/>
        <v>7.2722778800974157E-3</v>
      </c>
      <c r="J10" s="15">
        <f t="shared" si="11"/>
        <v>1910.0922428566446</v>
      </c>
      <c r="K10" s="22">
        <f t="shared" si="1"/>
        <v>-7.1829004623181463E-3</v>
      </c>
      <c r="M10" s="17">
        <v>0.161</v>
      </c>
      <c r="N10" s="17">
        <v>0.371</v>
      </c>
      <c r="O10" s="13">
        <v>2.0619999999999998</v>
      </c>
      <c r="P10" s="17">
        <v>2.2930000000000001</v>
      </c>
      <c r="R10" s="14">
        <f t="shared" si="2"/>
        <v>0.86466666666666658</v>
      </c>
      <c r="S10" s="14">
        <f t="shared" si="3"/>
        <v>1.2217500000000001</v>
      </c>
      <c r="U10" s="39">
        <v>-6137189</v>
      </c>
      <c r="V10" s="11">
        <f>SUM(U10)/SUM($U$5:$U$31)</f>
        <v>1.9405331756308448E-2</v>
      </c>
      <c r="X10" s="1">
        <v>78869</v>
      </c>
      <c r="Y10" s="21">
        <f>SUM(X10)/SUM($X$5:$X$31)</f>
        <v>1.9538264840363639E-2</v>
      </c>
      <c r="AA10" s="2">
        <v>-6400</v>
      </c>
      <c r="AB10" s="11">
        <f>SUM(AA10)/SUM($AA$5:$AA$31)</f>
        <v>2.8457092040907069E-2</v>
      </c>
      <c r="AC10" s="1">
        <v>-1228</v>
      </c>
      <c r="AD10" s="11">
        <f>SUM(AC10)/SUM($AC$5:$AC$31)</f>
        <v>3.9612903225806455E-3</v>
      </c>
      <c r="AE10" s="1">
        <v>-4700</v>
      </c>
      <c r="AF10" s="11">
        <f>SUM(AE10)/SUM($AE$5:$AE$31)</f>
        <v>9.5900752922932521E-3</v>
      </c>
      <c r="AH10" s="9">
        <f>J10*0.9</f>
        <v>1719.0830185709801</v>
      </c>
      <c r="AJ10" s="42">
        <f>IF(J10&gt;0,0,J10*1.1)</f>
        <v>0</v>
      </c>
      <c r="AK10" s="42">
        <f>IF(J10&gt;0,0,J10)</f>
        <v>0</v>
      </c>
      <c r="AL10" s="42">
        <f t="shared" si="5"/>
        <v>0</v>
      </c>
      <c r="AM10" s="42">
        <f t="shared" si="6"/>
        <v>0</v>
      </c>
      <c r="AN10" s="42">
        <f t="shared" si="7"/>
        <v>0</v>
      </c>
      <c r="AQ10" s="57" t="s">
        <v>59</v>
      </c>
      <c r="AR10" s="57" t="s">
        <v>59</v>
      </c>
      <c r="AS10" s="57">
        <f t="shared" si="10"/>
        <v>0</v>
      </c>
    </row>
    <row r="11" spans="1:45" x14ac:dyDescent="0.25">
      <c r="B11" s="37" t="s">
        <v>6</v>
      </c>
      <c r="C11" s="15">
        <v>1728.051903046673</v>
      </c>
      <c r="D11" s="15">
        <v>1658.1048450020041</v>
      </c>
      <c r="E11" s="15">
        <v>3473.8577382699846</v>
      </c>
      <c r="F11" s="15">
        <v>2411.9346328676047</v>
      </c>
      <c r="G11" s="15"/>
      <c r="H11" s="15">
        <f t="shared" si="4"/>
        <v>2286.6714954395538</v>
      </c>
      <c r="I11" s="22">
        <f t="shared" si="0"/>
        <v>-8.4211159215103262E-3</v>
      </c>
      <c r="J11" s="15">
        <f t="shared" si="11"/>
        <v>2317.9872797965663</v>
      </c>
      <c r="K11" s="22">
        <f t="shared" si="1"/>
        <v>-8.7167894461461035E-3</v>
      </c>
      <c r="M11" s="17">
        <v>1.7789999999999999</v>
      </c>
      <c r="N11" s="17">
        <v>-0.04</v>
      </c>
      <c r="O11" s="13">
        <v>1.095</v>
      </c>
      <c r="P11" s="17">
        <v>-0.30599999999999999</v>
      </c>
      <c r="R11" s="14">
        <f t="shared" si="2"/>
        <v>0.94466666666666654</v>
      </c>
      <c r="S11" s="14">
        <f t="shared" si="3"/>
        <v>0.6319999999999999</v>
      </c>
      <c r="U11" s="39">
        <v>354000</v>
      </c>
      <c r="V11" s="11">
        <f>SUM(U11)/SUM($U$5:$U$31)</f>
        <v>-1.1193214746577286E-3</v>
      </c>
      <c r="X11" s="1">
        <v>42053</v>
      </c>
      <c r="Y11" s="21">
        <f>SUM(X11)/SUM($X$5:$X$31)</f>
        <v>1.0417815001227505E-2</v>
      </c>
      <c r="AA11" s="2">
        <v>5800</v>
      </c>
      <c r="AB11" s="11">
        <f>SUM(AA11)/SUM($AA$5:$AA$31)</f>
        <v>-2.5789239662072031E-2</v>
      </c>
      <c r="AC11" s="1">
        <v>5338</v>
      </c>
      <c r="AD11" s="11">
        <f>SUM(AC11)/SUM($AC$5:$AC$31)</f>
        <v>-1.7219354838709677E-2</v>
      </c>
      <c r="AE11" s="1">
        <v>3500</v>
      </c>
      <c r="AF11" s="11">
        <f>SUM(AE11)/SUM($AE$5:$AE$31)</f>
        <v>-7.1415454304311456E-3</v>
      </c>
      <c r="AH11" s="9">
        <f>J11*0.9</f>
        <v>2086.1885518169097</v>
      </c>
      <c r="AJ11" s="42">
        <f>IF(J11&gt;0,0,J11*1.1)</f>
        <v>0</v>
      </c>
      <c r="AK11" s="42">
        <f>IF(J11&gt;0,0,J11)</f>
        <v>0</v>
      </c>
      <c r="AL11" s="42">
        <f t="shared" si="5"/>
        <v>0</v>
      </c>
      <c r="AM11" s="42">
        <f t="shared" si="6"/>
        <v>0</v>
      </c>
      <c r="AN11" s="42">
        <f t="shared" si="7"/>
        <v>0</v>
      </c>
      <c r="AQ11" s="57" t="s">
        <v>59</v>
      </c>
      <c r="AR11" s="57" t="s">
        <v>59</v>
      </c>
      <c r="AS11" s="57">
        <f t="shared" si="10"/>
        <v>0</v>
      </c>
    </row>
    <row r="12" spans="1:45" x14ac:dyDescent="0.25">
      <c r="B12" s="37" t="s">
        <v>9</v>
      </c>
      <c r="C12" s="15">
        <v>-2858.1937206739854</v>
      </c>
      <c r="D12" s="15">
        <v>-1946.1980910038105</v>
      </c>
      <c r="E12" s="15">
        <v>-572.36975308158901</v>
      </c>
      <c r="F12" s="15">
        <v>-715.6124992368517</v>
      </c>
      <c r="G12" s="12"/>
      <c r="H12" s="18">
        <f t="shared" si="4"/>
        <v>-1792.253854919795</v>
      </c>
      <c r="I12" s="23">
        <f t="shared" si="0"/>
        <v>6.6003260648299393E-3</v>
      </c>
      <c r="J12" s="18">
        <f t="shared" si="11"/>
        <v>-1523.093515999059</v>
      </c>
      <c r="K12" s="23">
        <f t="shared" si="1"/>
        <v>5.7275920370535183E-3</v>
      </c>
      <c r="M12" s="17">
        <v>-8.7999999999999995E-2</v>
      </c>
      <c r="N12" s="17">
        <v>0.31900000000000001</v>
      </c>
      <c r="O12" s="13">
        <v>0.70599999999999996</v>
      </c>
      <c r="P12" s="17">
        <v>-0.25</v>
      </c>
      <c r="R12" s="14">
        <f t="shared" si="2"/>
        <v>0.3123333333333333</v>
      </c>
      <c r="S12" s="14">
        <f t="shared" si="3"/>
        <v>0.17174999999999999</v>
      </c>
      <c r="U12" s="39">
        <v>-1750000</v>
      </c>
      <c r="V12" s="11">
        <f>SUM(U12)/SUM($U$5:$U$31)</f>
        <v>5.5333688718955509E-3</v>
      </c>
      <c r="X12" s="1">
        <v>41358</v>
      </c>
      <c r="Y12" s="21">
        <f>SUM(X12)/SUM($X$5:$X$31)</f>
        <v>1.0245642232914826E-2</v>
      </c>
      <c r="AA12" s="2">
        <v>-500</v>
      </c>
      <c r="AB12" s="11">
        <f>SUM(AA12)/SUM($AA$5:$AA$31)</f>
        <v>2.2232103156958646E-3</v>
      </c>
      <c r="AC12" s="1">
        <v>-2545</v>
      </c>
      <c r="AD12" s="11">
        <f>SUM(AC12)/SUM($AC$5:$AC$31)</f>
        <v>8.2096774193548393E-3</v>
      </c>
      <c r="AE12" s="1">
        <v>-4400</v>
      </c>
      <c r="AF12" s="11">
        <f>SUM(AE12)/SUM($AE$5:$AE$31)</f>
        <v>8.9779428268277253E-3</v>
      </c>
      <c r="AH12" s="9">
        <f t="shared" ref="AH12:AH17" si="12">J12*1.1</f>
        <v>-1675.402867598965</v>
      </c>
      <c r="AJ12" s="42">
        <f>IF(J12&gt;0,0,J12*1.1)</f>
        <v>-1675.402867598965</v>
      </c>
      <c r="AK12" s="42">
        <f>IF(J12&gt;0,0,J12)</f>
        <v>-1523.093515999059</v>
      </c>
      <c r="AL12" s="42">
        <f t="shared" si="5"/>
        <v>-1376.2765605798993</v>
      </c>
      <c r="AM12" s="42">
        <f t="shared" si="6"/>
        <v>-1605.8307651143732</v>
      </c>
      <c r="AN12" s="42">
        <f t="shared" si="7"/>
        <v>-1034.2238117154261</v>
      </c>
      <c r="AQ12" s="58">
        <f t="shared" si="8"/>
        <v>5.4268133459686512E-3</v>
      </c>
      <c r="AR12" s="58">
        <f t="shared" si="9"/>
        <v>5.4268133459686504E-3</v>
      </c>
      <c r="AS12" s="58">
        <f t="shared" si="10"/>
        <v>5.4268133459686512E-3</v>
      </c>
    </row>
    <row r="13" spans="1:45" s="27" customFormat="1" x14ac:dyDescent="0.25">
      <c r="B13" s="38" t="s">
        <v>11</v>
      </c>
      <c r="C13" s="24">
        <v>-16948.504210666681</v>
      </c>
      <c r="D13" s="24">
        <v>-15651.255020000015</v>
      </c>
      <c r="E13" s="24">
        <v>-8209.9013883333409</v>
      </c>
      <c r="F13" s="24">
        <v>-14701.652428666679</v>
      </c>
      <c r="G13" s="25"/>
      <c r="H13" s="25">
        <f t="shared" si="4"/>
        <v>-13603.220206333346</v>
      </c>
      <c r="I13" s="32">
        <f t="shared" si="0"/>
        <v>5.0096524355084333E-2</v>
      </c>
      <c r="J13" s="25">
        <f t="shared" si="11"/>
        <v>-13877.828261916678</v>
      </c>
      <c r="K13" s="32">
        <f t="shared" si="1"/>
        <v>5.2187562884089739E-2</v>
      </c>
      <c r="M13" s="28">
        <v>5.6000000000000001E-2</v>
      </c>
      <c r="N13" s="28">
        <v>7.6999999999999999E-2</v>
      </c>
      <c r="O13" s="29">
        <v>0.47499999999999998</v>
      </c>
      <c r="P13" s="28">
        <v>-0.79100000000000004</v>
      </c>
      <c r="R13" s="30">
        <f t="shared" si="2"/>
        <v>0.20266666666666666</v>
      </c>
      <c r="S13" s="30">
        <f t="shared" si="3"/>
        <v>-4.5750000000000013E-2</v>
      </c>
      <c r="U13" s="40">
        <v>-29386695</v>
      </c>
      <c r="V13" s="32">
        <f>SUM(U13)/SUM($U$5:$U$31)</f>
        <v>9.291852763479351E-2</v>
      </c>
      <c r="X13" s="27">
        <v>275408</v>
      </c>
      <c r="Y13" s="33">
        <f>SUM(X13)/SUM($X$5:$X$31)</f>
        <v>6.822698960497621E-2</v>
      </c>
      <c r="AA13" s="31">
        <v>-20800</v>
      </c>
      <c r="AB13" s="32">
        <f>SUM(AA13)/SUM($AA$5:$AA$31)</f>
        <v>9.2485549132947972E-2</v>
      </c>
      <c r="AC13" s="27">
        <v>-17754</v>
      </c>
      <c r="AD13" s="32">
        <f>SUM(AC13)/SUM($AC$5:$AC$31)</f>
        <v>5.7270967741935484E-2</v>
      </c>
      <c r="AE13" s="27">
        <v>-30000</v>
      </c>
      <c r="AF13" s="32">
        <f>SUM(AE13)/SUM($AE$5:$AE$31)</f>
        <v>6.1213246546552677E-2</v>
      </c>
      <c r="AH13" s="34">
        <f t="shared" si="12"/>
        <v>-15265.611088108348</v>
      </c>
      <c r="AJ13" s="43">
        <f>IF(J13&gt;0,0,J13*1.1)</f>
        <v>-15265.611088108348</v>
      </c>
      <c r="AK13" s="43">
        <f>IF(J13&gt;0,0,J13)</f>
        <v>-13877.828261916678</v>
      </c>
      <c r="AL13" s="43">
        <f t="shared" si="5"/>
        <v>-12540.089986596073</v>
      </c>
      <c r="AM13" s="43">
        <f t="shared" si="6"/>
        <v>-14631.697490578312</v>
      </c>
      <c r="AN13" s="43">
        <f t="shared" si="7"/>
        <v>-9423.4400531584943</v>
      </c>
      <c r="AQ13" s="59">
        <f t="shared" si="8"/>
        <v>4.9446985909745597E-2</v>
      </c>
      <c r="AR13" s="59">
        <f t="shared" si="9"/>
        <v>4.944698590974559E-2</v>
      </c>
      <c r="AS13" s="59">
        <f t="shared" si="10"/>
        <v>4.9446985909745597E-2</v>
      </c>
    </row>
    <row r="14" spans="1:45" s="27" customFormat="1" x14ac:dyDescent="0.25">
      <c r="B14" s="38" t="s">
        <v>12</v>
      </c>
      <c r="C14" s="24">
        <v>-33827.290617300532</v>
      </c>
      <c r="D14" s="24">
        <v>-32197.226861265142</v>
      </c>
      <c r="E14" s="24">
        <v>-30733.335160211675</v>
      </c>
      <c r="F14" s="24">
        <v>-30738.510392541204</v>
      </c>
      <c r="G14" s="25"/>
      <c r="H14" s="24">
        <f t="shared" si="4"/>
        <v>-32252.617546259116</v>
      </c>
      <c r="I14" s="26">
        <f t="shared" si="0"/>
        <v>0.11877658494928553</v>
      </c>
      <c r="J14" s="24">
        <f t="shared" si="11"/>
        <v>-31874.090757829639</v>
      </c>
      <c r="K14" s="26">
        <f t="shared" si="1"/>
        <v>0.1198624946499864</v>
      </c>
      <c r="M14" s="28">
        <v>-8.5999999999999993E-2</v>
      </c>
      <c r="N14" s="28">
        <v>4.8000000000000001E-2</v>
      </c>
      <c r="O14" s="29">
        <v>4.4999999999999998E-2</v>
      </c>
      <c r="P14" s="28">
        <v>0</v>
      </c>
      <c r="R14" s="30">
        <f t="shared" si="2"/>
        <v>2.3333333333333353E-3</v>
      </c>
      <c r="S14" s="30">
        <f t="shared" si="3"/>
        <v>1.7500000000000016E-3</v>
      </c>
      <c r="U14" s="40">
        <v>-55399290</v>
      </c>
      <c r="V14" s="32">
        <f>SUM(U14)/SUM($U$5:$U$31)</f>
        <v>0.17516840389206542</v>
      </c>
      <c r="X14" s="27">
        <v>638602</v>
      </c>
      <c r="Y14" s="33">
        <f>SUM(X14)/SUM($X$5:$X$31)</f>
        <v>0.15820125782735803</v>
      </c>
      <c r="AA14" s="31">
        <v>-43000</v>
      </c>
      <c r="AB14" s="32">
        <f>SUM(AA14)/SUM($AA$5:$AA$31)</f>
        <v>0.19119608714984437</v>
      </c>
      <c r="AC14" s="27">
        <v>-34046</v>
      </c>
      <c r="AD14" s="32">
        <f>SUM(AC14)/SUM($AC$5:$AC$31)</f>
        <v>0.1098258064516129</v>
      </c>
      <c r="AE14" s="27">
        <v>-62500</v>
      </c>
      <c r="AF14" s="32">
        <f>SUM(AE14)/SUM($AE$5:$AE$31)</f>
        <v>0.12752759697198474</v>
      </c>
      <c r="AH14" s="34">
        <f t="shared" si="12"/>
        <v>-35061.499833612608</v>
      </c>
      <c r="AJ14" s="43">
        <f>IF(J14&gt;0,0,J14*1.1)</f>
        <v>-35061.499833612608</v>
      </c>
      <c r="AK14" s="43">
        <f>IF(J14&gt;0,0,J14)</f>
        <v>-31874.090757829639</v>
      </c>
      <c r="AL14" s="43">
        <f t="shared" si="5"/>
        <v>-28801.622184717136</v>
      </c>
      <c r="AM14" s="43">
        <f t="shared" si="6"/>
        <v>-33605.550159142134</v>
      </c>
      <c r="AN14" s="43">
        <f t="shared" si="7"/>
        <v>-21643.414072906053</v>
      </c>
      <c r="AQ14" s="59">
        <f t="shared" si="8"/>
        <v>0.11356803722044916</v>
      </c>
      <c r="AR14" s="59">
        <f t="shared" si="9"/>
        <v>0.11356803722044913</v>
      </c>
      <c r="AS14" s="59">
        <f t="shared" si="10"/>
        <v>0.11356803722044914</v>
      </c>
    </row>
    <row r="15" spans="1:45" s="27" customFormat="1" x14ac:dyDescent="0.25">
      <c r="B15" s="38" t="s">
        <v>13</v>
      </c>
      <c r="C15" s="24">
        <v>-20067.789397607354</v>
      </c>
      <c r="D15" s="24">
        <v>-20539.449137085623</v>
      </c>
      <c r="E15" s="24">
        <v>-18285.89386899033</v>
      </c>
      <c r="F15" s="24">
        <v>-16463.948635266941</v>
      </c>
      <c r="G15" s="25"/>
      <c r="H15" s="24">
        <f t="shared" si="4"/>
        <v>-19631.044134561103</v>
      </c>
      <c r="I15" s="26">
        <f t="shared" si="0"/>
        <v>7.229516729758631E-2</v>
      </c>
      <c r="J15" s="24">
        <f t="shared" si="11"/>
        <v>-18839.270259737561</v>
      </c>
      <c r="K15" s="26">
        <f t="shared" si="1"/>
        <v>7.0845061836399201E-2</v>
      </c>
      <c r="M15" s="28">
        <v>-3.9E-2</v>
      </c>
      <c r="N15" s="28">
        <v>-2.4E-2</v>
      </c>
      <c r="O15" s="29">
        <v>0.11</v>
      </c>
      <c r="P15" s="28">
        <v>0.1</v>
      </c>
      <c r="R15" s="30">
        <f t="shared" si="2"/>
        <v>1.5666666666666666E-2</v>
      </c>
      <c r="S15" s="30">
        <f t="shared" si="3"/>
        <v>3.6750000000000005E-2</v>
      </c>
      <c r="U15" s="40">
        <v>-34366906</v>
      </c>
      <c r="V15" s="32">
        <f>SUM(U15)/SUM($U$5:$U$31)</f>
        <v>0.10866558164786312</v>
      </c>
      <c r="X15" s="27">
        <v>357901</v>
      </c>
      <c r="Y15" s="33">
        <f>SUM(X15)/SUM($X$5:$X$31)</f>
        <v>8.8663030146584679E-2</v>
      </c>
      <c r="AA15" s="31">
        <v>6100</v>
      </c>
      <c r="AB15" s="32">
        <f>SUM(AA15)/SUM($AA$5:$AA$31)</f>
        <v>-2.712316585148955E-2</v>
      </c>
      <c r="AC15" s="27">
        <v>-30840</v>
      </c>
      <c r="AD15" s="32">
        <f>SUM(AC15)/SUM($AC$5:$AC$31)</f>
        <v>9.948387096774193E-2</v>
      </c>
      <c r="AE15" s="27">
        <v>-46800</v>
      </c>
      <c r="AF15" s="32">
        <f>SUM(AE15)/SUM($AE$5:$AE$31)</f>
        <v>9.5492664612622166E-2</v>
      </c>
      <c r="AH15" s="34">
        <f t="shared" si="12"/>
        <v>-20723.197285711318</v>
      </c>
      <c r="AJ15" s="43">
        <f>IF(J15&gt;0,0,J15*1.1)</f>
        <v>-20723.197285711318</v>
      </c>
      <c r="AK15" s="43">
        <f>IF(J15&gt;0,0,J15)</f>
        <v>-18839.270259737561</v>
      </c>
      <c r="AL15" s="43">
        <f t="shared" si="5"/>
        <v>-17023.279138510112</v>
      </c>
      <c r="AM15" s="43">
        <f t="shared" si="6"/>
        <v>-19862.654169036272</v>
      </c>
      <c r="AN15" s="43">
        <f t="shared" si="7"/>
        <v>-12792.400265181672</v>
      </c>
      <c r="AQ15" s="59">
        <f t="shared" si="8"/>
        <v>6.7124705213384456E-2</v>
      </c>
      <c r="AR15" s="59">
        <f t="shared" si="9"/>
        <v>6.7124705213384442E-2</v>
      </c>
      <c r="AS15" s="59">
        <f t="shared" si="10"/>
        <v>6.7124705213384456E-2</v>
      </c>
    </row>
    <row r="16" spans="1:45" x14ac:dyDescent="0.25">
      <c r="B16" s="37" t="s">
        <v>14</v>
      </c>
      <c r="C16" s="15">
        <v>-3473.2618210404826</v>
      </c>
      <c r="D16" s="15">
        <v>-3248.4431326927579</v>
      </c>
      <c r="E16" s="15">
        <v>-4091.9576126726884</v>
      </c>
      <c r="F16" s="15">
        <v>-3480.8805638596227</v>
      </c>
      <c r="G16" s="12"/>
      <c r="H16" s="18">
        <f t="shared" si="4"/>
        <v>-3604.5541888019761</v>
      </c>
      <c r="I16" s="23">
        <f t="shared" si="0"/>
        <v>1.3274477217127427E-2</v>
      </c>
      <c r="J16" s="18">
        <f t="shared" si="11"/>
        <v>-3573.6357825663877</v>
      </c>
      <c r="K16" s="23">
        <f t="shared" si="1"/>
        <v>1.3438654709347082E-2</v>
      </c>
      <c r="M16" s="17">
        <v>6.6000000000000003E-2</v>
      </c>
      <c r="N16" s="17">
        <v>6.5000000000000002E-2</v>
      </c>
      <c r="O16" s="13">
        <v>-0.26</v>
      </c>
      <c r="P16" s="17">
        <v>0.14899999999999999</v>
      </c>
      <c r="R16" s="14">
        <f t="shared" si="2"/>
        <v>-4.3000000000000003E-2</v>
      </c>
      <c r="S16" s="14">
        <f t="shared" si="3"/>
        <v>4.9999999999999975E-3</v>
      </c>
      <c r="U16" s="39">
        <v>-2337640</v>
      </c>
      <c r="V16" s="11">
        <f>SUM(U16)/SUM($U$5:$U$31)</f>
        <v>7.3914425198273806E-3</v>
      </c>
      <c r="X16" s="1">
        <v>110500</v>
      </c>
      <c r="Y16" s="21">
        <f>SUM(X16)/SUM($X$5:$X$31)</f>
        <v>2.7374231508706617E-2</v>
      </c>
      <c r="AA16" s="2">
        <v>-2900</v>
      </c>
      <c r="AB16" s="11">
        <f>SUM(AA16)/SUM($AA$5:$AA$31)</f>
        <v>1.2894619831036016E-2</v>
      </c>
      <c r="AC16" s="1">
        <v>-4373</v>
      </c>
      <c r="AD16" s="11">
        <f>SUM(AC16)/SUM($AC$5:$AC$31)</f>
        <v>1.4106451612903225E-2</v>
      </c>
      <c r="AE16" s="1">
        <v>-9300</v>
      </c>
      <c r="AF16" s="11">
        <f>SUM(AE16)/SUM($AE$5:$AE$31)</f>
        <v>1.897610642943133E-2</v>
      </c>
      <c r="AH16" s="9">
        <f t="shared" si="12"/>
        <v>-3930.9993608230266</v>
      </c>
      <c r="AJ16" s="42">
        <f>IF(J16&gt;0,0,J16*1.1)</f>
        <v>-3930.9993608230266</v>
      </c>
      <c r="AK16" s="42">
        <f>IF(J16&gt;0,0,J16)</f>
        <v>-3573.6357825663877</v>
      </c>
      <c r="AL16" s="42">
        <f t="shared" si="5"/>
        <v>-3229.1590187550655</v>
      </c>
      <c r="AM16" s="42">
        <f t="shared" si="6"/>
        <v>-3767.7622698002669</v>
      </c>
      <c r="AN16" s="42">
        <f t="shared" si="7"/>
        <v>-2426.600324868517</v>
      </c>
      <c r="AQ16" s="58">
        <f t="shared" si="8"/>
        <v>1.2732937376955111E-2</v>
      </c>
      <c r="AR16" s="58">
        <f t="shared" si="9"/>
        <v>1.2732937376955109E-2</v>
      </c>
      <c r="AS16" s="58">
        <f t="shared" si="10"/>
        <v>1.2732937376955111E-2</v>
      </c>
    </row>
    <row r="17" spans="2:45" x14ac:dyDescent="0.25">
      <c r="B17" s="37" t="s">
        <v>15</v>
      </c>
      <c r="C17" s="15">
        <v>-4655.2483447062559</v>
      </c>
      <c r="D17" s="15">
        <v>-5379.668448896171</v>
      </c>
      <c r="E17" s="15">
        <v>-4659.2775433416728</v>
      </c>
      <c r="F17" s="15">
        <v>-5568.3268104236395</v>
      </c>
      <c r="G17" s="12"/>
      <c r="H17" s="18">
        <f t="shared" si="4"/>
        <v>-4898.0647789813665</v>
      </c>
      <c r="I17" s="23">
        <f t="shared" si="0"/>
        <v>1.8038083466353015E-2</v>
      </c>
      <c r="J17" s="18">
        <f t="shared" si="11"/>
        <v>-5065.6302868419352</v>
      </c>
      <c r="K17" s="23">
        <f t="shared" si="1"/>
        <v>1.9049298935884199E-2</v>
      </c>
      <c r="M17" s="17">
        <v>0.20699999999999999</v>
      </c>
      <c r="N17" s="17">
        <v>-0.156</v>
      </c>
      <c r="O17" s="13">
        <v>0.13400000000000001</v>
      </c>
      <c r="P17" s="17">
        <v>-0.19500000000000001</v>
      </c>
      <c r="Q17" s="6"/>
      <c r="R17" s="14">
        <f t="shared" si="2"/>
        <v>6.1666666666666668E-2</v>
      </c>
      <c r="S17" s="14">
        <f t="shared" si="3"/>
        <v>-2.5000000000000022E-3</v>
      </c>
      <c r="U17" s="39">
        <v>-48000</v>
      </c>
      <c r="V17" s="11">
        <f>SUM(U17)/SUM($U$5:$U$31)</f>
        <v>1.5177240334342083E-4</v>
      </c>
      <c r="X17" s="1">
        <v>89425</v>
      </c>
      <c r="Y17" s="21">
        <f>SUM(X17)/SUM($X$5:$X$31)</f>
        <v>2.215330907390126E-2</v>
      </c>
      <c r="AA17" s="2">
        <v>-700</v>
      </c>
      <c r="AB17" s="11">
        <f>SUM(AA17)/SUM($AA$5:$AA$31)</f>
        <v>3.1124944419742106E-3</v>
      </c>
      <c r="AC17" s="1">
        <v>-5724</v>
      </c>
      <c r="AD17" s="11">
        <f>SUM(AC17)/SUM($AC$5:$AC$31)</f>
        <v>1.8464516129032257E-2</v>
      </c>
      <c r="AE17" s="1">
        <v>-9700</v>
      </c>
      <c r="AF17" s="11">
        <f>SUM(AE17)/SUM($AE$5:$AE$31)</f>
        <v>1.9792283050052033E-2</v>
      </c>
      <c r="AH17" s="9">
        <f t="shared" si="12"/>
        <v>-5572.1933155261295</v>
      </c>
      <c r="AJ17" s="42">
        <f>IF(J17&gt;0,0,J17*1.1)</f>
        <v>-5572.1933155261295</v>
      </c>
      <c r="AK17" s="42">
        <f>IF(J17&gt;0,0,J17)</f>
        <v>-5065.6302868419352</v>
      </c>
      <c r="AL17" s="42">
        <f t="shared" si="5"/>
        <v>-4577.334323277687</v>
      </c>
      <c r="AM17" s="42">
        <f t="shared" si="6"/>
        <v>-5340.8046675125834</v>
      </c>
      <c r="AN17" s="42">
        <f t="shared" si="7"/>
        <v>-3439.707023217351</v>
      </c>
      <c r="AQ17" s="58">
        <f t="shared" si="8"/>
        <v>1.8048944308153566E-2</v>
      </c>
      <c r="AR17" s="58">
        <f t="shared" si="9"/>
        <v>1.8048944308153562E-2</v>
      </c>
      <c r="AS17" s="58">
        <f t="shared" si="10"/>
        <v>1.8048944308153562E-2</v>
      </c>
    </row>
    <row r="18" spans="2:45" x14ac:dyDescent="0.25">
      <c r="B18" s="37" t="s">
        <v>16</v>
      </c>
      <c r="C18" s="15">
        <v>4984.0316045835116</v>
      </c>
      <c r="D18" s="15">
        <v>6485.6829581525199</v>
      </c>
      <c r="E18" s="15">
        <v>4786.0273412621773</v>
      </c>
      <c r="F18" s="15">
        <v>4442.6196063103707</v>
      </c>
      <c r="G18" s="12"/>
      <c r="H18" s="18">
        <f t="shared" si="4"/>
        <v>5418.5806346660693</v>
      </c>
      <c r="I18" s="23">
        <f t="shared" si="0"/>
        <v>-1.9954985115079975E-2</v>
      </c>
      <c r="J18" s="18">
        <f t="shared" si="11"/>
        <v>5174.5903775771449</v>
      </c>
      <c r="K18" s="23">
        <f t="shared" si="1"/>
        <v>-1.94590432762652E-2</v>
      </c>
      <c r="M18" s="17">
        <v>-0.107</v>
      </c>
      <c r="N18" s="17">
        <v>0.30099999999999999</v>
      </c>
      <c r="O18" s="13">
        <v>-0.26200000000000001</v>
      </c>
      <c r="P18" s="17">
        <v>-7.1999999999999995E-2</v>
      </c>
      <c r="Q18" s="6"/>
      <c r="R18" s="14">
        <f t="shared" si="2"/>
        <v>-2.2666666666666668E-2</v>
      </c>
      <c r="S18" s="14">
        <f t="shared" si="3"/>
        <v>-3.5000000000000003E-2</v>
      </c>
      <c r="U18" s="39">
        <v>112670</v>
      </c>
      <c r="V18" s="11">
        <f>SUM(U18)/SUM($U$5:$U$31)</f>
        <v>-3.5625409759798386E-4</v>
      </c>
      <c r="X18" s="1">
        <v>59432</v>
      </c>
      <c r="Y18" s="21">
        <f>SUM(X18)/SUM($X$5:$X$31)</f>
        <v>1.4723125131452051E-2</v>
      </c>
      <c r="AA18" s="2">
        <v>9100</v>
      </c>
      <c r="AB18" s="11">
        <f>SUM(AA18)/SUM($AA$5:$AA$31)</f>
        <v>-4.046242774566474E-2</v>
      </c>
      <c r="AC18" s="1">
        <v>3728</v>
      </c>
      <c r="AD18" s="11">
        <f>SUM(AC18)/SUM($AC$5:$AC$31)</f>
        <v>-1.2025806451612903E-2</v>
      </c>
      <c r="AE18" s="1">
        <v>1100</v>
      </c>
      <c r="AF18" s="11">
        <f>SUM(AE18)/SUM($AE$5:$AE$31)</f>
        <v>-2.2444857067069313E-3</v>
      </c>
      <c r="AH18" s="9">
        <f>J18*0.9</f>
        <v>4657.1313398194307</v>
      </c>
      <c r="AJ18" s="42">
        <f>IF(J18&gt;0,0,J18*1.1)</f>
        <v>0</v>
      </c>
      <c r="AK18" s="42">
        <f>IF(J18&gt;0,0,J18)</f>
        <v>0</v>
      </c>
      <c r="AL18" s="42">
        <f t="shared" si="5"/>
        <v>0</v>
      </c>
      <c r="AM18" s="42">
        <f t="shared" si="6"/>
        <v>0</v>
      </c>
      <c r="AN18" s="42">
        <f t="shared" si="7"/>
        <v>0</v>
      </c>
      <c r="AQ18" s="57" t="s">
        <v>59</v>
      </c>
      <c r="AR18" s="57" t="s">
        <v>59</v>
      </c>
      <c r="AS18" s="57">
        <f t="shared" si="10"/>
        <v>0</v>
      </c>
    </row>
    <row r="19" spans="2:45" x14ac:dyDescent="0.25">
      <c r="B19" s="37" t="s">
        <v>17</v>
      </c>
      <c r="C19" s="15">
        <v>-40660.942630728758</v>
      </c>
      <c r="D19" s="15">
        <v>-20339.33466758241</v>
      </c>
      <c r="E19" s="15">
        <v>-36002.749001285934</v>
      </c>
      <c r="F19" s="15">
        <v>-41561.224924676964</v>
      </c>
      <c r="G19" s="12"/>
      <c r="H19" s="18">
        <f t="shared" si="4"/>
        <v>-32334.342099865698</v>
      </c>
      <c r="I19" s="23">
        <f t="shared" si="0"/>
        <v>0.11907755163423668</v>
      </c>
      <c r="J19" s="18">
        <f t="shared" si="11"/>
        <v>-34641.062806068512</v>
      </c>
      <c r="K19" s="23">
        <f t="shared" si="1"/>
        <v>0.13026769098479399</v>
      </c>
      <c r="M19" s="17">
        <v>6.9000000000000006E-2</v>
      </c>
      <c r="N19" s="17">
        <v>0.5</v>
      </c>
      <c r="O19" s="16">
        <v>-0.77</v>
      </c>
      <c r="P19" s="17">
        <v>-0.154</v>
      </c>
      <c r="Q19" s="6"/>
      <c r="R19" s="14">
        <f t="shared" si="2"/>
        <v>-6.7000000000000018E-2</v>
      </c>
      <c r="S19" s="14">
        <f t="shared" si="3"/>
        <v>-8.8750000000000023E-2</v>
      </c>
      <c r="U19" s="39">
        <v>-19656100</v>
      </c>
      <c r="V19" s="11">
        <f>SUM(U19)/SUM($U$5:$U$31)</f>
        <v>6.2151115361637796E-2</v>
      </c>
      <c r="X19" s="1">
        <v>301336</v>
      </c>
      <c r="Y19" s="21">
        <f>SUM(X19)/SUM($X$5:$X$31)</f>
        <v>7.4650148650747664E-2</v>
      </c>
      <c r="AA19" s="2">
        <v>-21000</v>
      </c>
      <c r="AB19" s="11">
        <f>SUM(AA19)/SUM($AA$5:$AA$31)</f>
        <v>9.3374833259226325E-2</v>
      </c>
      <c r="AC19" s="1">
        <v>-35758</v>
      </c>
      <c r="AD19" s="11">
        <f>SUM(AC19)/SUM($AC$5:$AC$31)</f>
        <v>0.1153483870967742</v>
      </c>
      <c r="AE19" s="1">
        <v>-49200</v>
      </c>
      <c r="AF19" s="11">
        <f>SUM(AE19)/SUM($AE$5:$AE$31)</f>
        <v>0.10038972433634638</v>
      </c>
      <c r="AH19" s="9">
        <f>J19*1.1</f>
        <v>-38105.169086675363</v>
      </c>
      <c r="AJ19" s="42">
        <f>IF(J19&gt;0,0,J19*1.1)</f>
        <v>-38105.169086675363</v>
      </c>
      <c r="AK19" s="42">
        <f>IF(J19&gt;0,0,J19)</f>
        <v>-34641.062806068512</v>
      </c>
      <c r="AL19" s="42">
        <f t="shared" si="5"/>
        <v>-31301.874949087298</v>
      </c>
      <c r="AM19" s="42">
        <f t="shared" si="6"/>
        <v>-36522.829232685421</v>
      </c>
      <c r="AN19" s="42">
        <f t="shared" si="7"/>
        <v>-23522.266781935257</v>
      </c>
      <c r="AQ19" s="58">
        <f t="shared" si="8"/>
        <v>0.12342681521508557</v>
      </c>
      <c r="AR19" s="58">
        <f t="shared" si="9"/>
        <v>0.12342681521508556</v>
      </c>
      <c r="AS19" s="58">
        <f t="shared" si="10"/>
        <v>0.12342681521508556</v>
      </c>
    </row>
    <row r="20" spans="2:45" x14ac:dyDescent="0.25">
      <c r="B20" s="37" t="s">
        <v>18</v>
      </c>
      <c r="C20" s="15">
        <v>-1648.1653300000048</v>
      </c>
      <c r="D20" s="15">
        <v>-2831.7654683333326</v>
      </c>
      <c r="E20" s="15">
        <v>-315.31149266666426</v>
      </c>
      <c r="F20" s="15">
        <v>-1152.9002980000023</v>
      </c>
      <c r="G20" s="12"/>
      <c r="H20" s="18">
        <f t="shared" si="4"/>
        <v>-1598.4140970000005</v>
      </c>
      <c r="I20" s="23">
        <f t="shared" si="0"/>
        <v>5.8864731677716713E-3</v>
      </c>
      <c r="J20" s="18">
        <f t="shared" si="11"/>
        <v>-1487.0356472500009</v>
      </c>
      <c r="K20" s="23">
        <f t="shared" si="1"/>
        <v>5.5919964483711268E-3</v>
      </c>
      <c r="M20" s="17">
        <v>-9.6539999999999999</v>
      </c>
      <c r="N20" s="17">
        <v>-0.71799999999999997</v>
      </c>
      <c r="O20" s="16">
        <v>0.88900000000000001</v>
      </c>
      <c r="P20" s="17">
        <v>-2.6560000000000001</v>
      </c>
      <c r="Q20" s="6"/>
      <c r="R20" s="14">
        <f t="shared" si="2"/>
        <v>-3.161</v>
      </c>
      <c r="S20" s="14">
        <f t="shared" si="3"/>
        <v>-3.0347500000000003</v>
      </c>
      <c r="U20" s="39">
        <v>-1709000</v>
      </c>
      <c r="V20" s="11">
        <f>SUM(U20)/SUM($U$5:$U$31)</f>
        <v>5.4037299440397122E-3</v>
      </c>
      <c r="X20" s="1">
        <v>61059</v>
      </c>
      <c r="Y20" s="21">
        <f>SUM(X20)/SUM($X$5:$X$31)</f>
        <v>1.5126182820725044E-2</v>
      </c>
      <c r="AA20" s="2">
        <v>3700</v>
      </c>
      <c r="AB20" s="11">
        <f>SUM(AA20)/SUM($AA$5:$AA$31)</f>
        <v>-1.6451756336149401E-2</v>
      </c>
      <c r="AC20" s="1">
        <v>-644</v>
      </c>
      <c r="AD20" s="11">
        <f>SUM(AC20)/SUM($AC$5:$AC$31)</f>
        <v>2.0774193548387097E-3</v>
      </c>
      <c r="AE20" s="1">
        <v>-3400</v>
      </c>
      <c r="AF20" s="11">
        <f>SUM(AE20)/SUM($AE$5:$AE$31)</f>
        <v>6.93750127527597E-3</v>
      </c>
      <c r="AH20" s="9">
        <f>J20*1.1</f>
        <v>-1635.7392119750011</v>
      </c>
      <c r="AJ20" s="42">
        <f>IF(J20&gt;0,0,J20*1.1)</f>
        <v>-1635.7392119750011</v>
      </c>
      <c r="AK20" s="42">
        <f>IF(J20&gt;0,0,J20)</f>
        <v>-1487.0356472500009</v>
      </c>
      <c r="AL20" s="42">
        <f t="shared" si="5"/>
        <v>-1343.6944511673698</v>
      </c>
      <c r="AM20" s="42">
        <f t="shared" si="6"/>
        <v>-1567.8141664265945</v>
      </c>
      <c r="AN20" s="42">
        <f t="shared" si="7"/>
        <v>-1009.7394934064977</v>
      </c>
      <c r="AQ20" s="58">
        <f t="shared" si="8"/>
        <v>5.2983384222038939E-3</v>
      </c>
      <c r="AR20" s="58">
        <f t="shared" si="9"/>
        <v>5.2983384222038922E-3</v>
      </c>
      <c r="AS20" s="58">
        <f t="shared" si="10"/>
        <v>5.298338422203893E-3</v>
      </c>
    </row>
    <row r="21" spans="2:45" x14ac:dyDescent="0.25">
      <c r="B21" s="37" t="s">
        <v>19</v>
      </c>
      <c r="C21" s="15">
        <v>-7130.7799242207084</v>
      </c>
      <c r="D21" s="15">
        <v>-6675.3225123998645</v>
      </c>
      <c r="E21" s="15">
        <v>-6514.0275959303035</v>
      </c>
      <c r="F21" s="15">
        <v>-5435.9534460111654</v>
      </c>
      <c r="G21" s="12"/>
      <c r="H21" s="12">
        <f t="shared" si="4"/>
        <v>-6773.3766775169597</v>
      </c>
      <c r="I21" s="11">
        <f t="shared" si="0"/>
        <v>2.4944287054429051E-2</v>
      </c>
      <c r="J21" s="18">
        <f t="shared" si="11"/>
        <v>-6439.0208696405107</v>
      </c>
      <c r="K21" s="23">
        <f t="shared" si="1"/>
        <v>2.4213933203689898E-2</v>
      </c>
      <c r="M21" s="17">
        <v>9.7000000000000003E-2</v>
      </c>
      <c r="N21" s="17">
        <v>6.4000000000000001E-2</v>
      </c>
      <c r="O21" s="16">
        <v>2.4E-2</v>
      </c>
      <c r="P21" s="17">
        <v>0.16600000000000001</v>
      </c>
      <c r="R21" s="14">
        <f t="shared" si="2"/>
        <v>6.1666666666666668E-2</v>
      </c>
      <c r="S21" s="14">
        <f t="shared" si="3"/>
        <v>8.7749999999999995E-2</v>
      </c>
      <c r="U21" s="39">
        <v>-5164640</v>
      </c>
      <c r="V21" s="11">
        <f>SUM(U21)/SUM($U$5:$U$31)</f>
        <v>1.6330204691740936E-2</v>
      </c>
      <c r="X21" s="1">
        <v>63061</v>
      </c>
      <c r="Y21" s="21">
        <f>SUM(X21)/SUM($X$5:$X$31)</f>
        <v>1.5622139485706316E-2</v>
      </c>
      <c r="AA21" s="2">
        <v>-3700</v>
      </c>
      <c r="AB21" s="11">
        <f>SUM(AA21)/SUM($AA$5:$AA$31)</f>
        <v>1.6451756336149401E-2</v>
      </c>
      <c r="AC21" s="1">
        <v>-4633</v>
      </c>
      <c r="AD21" s="11">
        <f>SUM(AC21)/SUM($AC$5:$AC$31)</f>
        <v>1.494516129032258E-2</v>
      </c>
      <c r="AE21" s="1">
        <v>-7650</v>
      </c>
      <c r="AF21" s="11">
        <f>SUM(AE21)/SUM($AE$5:$AE$31)</f>
        <v>1.5609377869370932E-2</v>
      </c>
      <c r="AH21" s="9">
        <f>J21*1.1</f>
        <v>-7082.9229566045624</v>
      </c>
      <c r="AJ21" s="42">
        <f>IF(J21&gt;0,0,J21*1.1)</f>
        <v>-7082.9229566045624</v>
      </c>
      <c r="AK21" s="42">
        <f>IF(J21&gt;0,0,J21)</f>
        <v>-6439.0208696405107</v>
      </c>
      <c r="AL21" s="42">
        <f t="shared" si="5"/>
        <v>-5818.3384033108241</v>
      </c>
      <c r="AM21" s="42">
        <f t="shared" si="6"/>
        <v>-6788.8003599699032</v>
      </c>
      <c r="AN21" s="42">
        <f t="shared" si="7"/>
        <v>-4372.2782859768276</v>
      </c>
      <c r="AQ21" s="58">
        <f t="shared" si="8"/>
        <v>2.2942363041585808E-2</v>
      </c>
      <c r="AR21" s="58">
        <f t="shared" si="9"/>
        <v>2.2942363041585801E-2</v>
      </c>
      <c r="AS21" s="58">
        <f t="shared" si="10"/>
        <v>2.2942363041585805E-2</v>
      </c>
    </row>
    <row r="22" spans="2:45" x14ac:dyDescent="0.25">
      <c r="B22" s="37" t="s">
        <v>20</v>
      </c>
      <c r="C22" s="15">
        <v>-507.86879967358306</v>
      </c>
      <c r="D22" s="15">
        <v>-374.74428188594862</v>
      </c>
      <c r="E22" s="15">
        <v>-190.42328480442265</v>
      </c>
      <c r="F22" s="15">
        <v>-312.38920090845227</v>
      </c>
      <c r="G22" s="12"/>
      <c r="H22" s="18">
        <f t="shared" si="4"/>
        <v>-357.67878878798479</v>
      </c>
      <c r="I22" s="23">
        <f t="shared" si="0"/>
        <v>1.3172222372370272E-3</v>
      </c>
      <c r="J22" s="18">
        <f t="shared" si="11"/>
        <v>-346.35639181810166</v>
      </c>
      <c r="K22" s="23">
        <f t="shared" si="1"/>
        <v>1.3024729544979384E-3</v>
      </c>
      <c r="M22" s="17">
        <v>-0.20899999999999999</v>
      </c>
      <c r="N22" s="17">
        <v>0.26200000000000001</v>
      </c>
      <c r="O22" s="13">
        <v>0.49199999999999999</v>
      </c>
      <c r="P22" s="17">
        <v>-0.64</v>
      </c>
      <c r="R22" s="14">
        <f t="shared" si="2"/>
        <v>0.18166666666666667</v>
      </c>
      <c r="S22" s="14">
        <f t="shared" si="3"/>
        <v>-2.3749999999999993E-2</v>
      </c>
      <c r="U22" s="39">
        <v>-426000</v>
      </c>
      <c r="V22" s="11">
        <f>SUM(U22)/SUM($U$5:$U$31)</f>
        <v>1.3469800796728599E-3</v>
      </c>
      <c r="X22" s="1">
        <v>2586</v>
      </c>
      <c r="Y22" s="21">
        <f>SUM(X22)/SUM($X$5:$X$31)</f>
        <v>6.4063133648430148E-4</v>
      </c>
      <c r="AA22" s="2">
        <v>-400</v>
      </c>
      <c r="AB22" s="11">
        <f>SUM(AA22)/SUM($AA$5:$AA$31)</f>
        <v>1.7785682525566918E-3</v>
      </c>
      <c r="AC22" s="1">
        <v>-403</v>
      </c>
      <c r="AD22" s="11">
        <f>SUM(AC22)/SUM($AC$5:$AC$31)</f>
        <v>1.2999999999999999E-3</v>
      </c>
      <c r="AE22" s="1">
        <v>-500</v>
      </c>
      <c r="AF22" s="11">
        <f>SUM(AE22)/SUM($AE$5:$AE$31)</f>
        <v>1.0202207757758778E-3</v>
      </c>
      <c r="AH22" s="9">
        <f>J22*1.1</f>
        <v>-380.99203099991183</v>
      </c>
      <c r="AJ22" s="42">
        <f>IF(J22&gt;0,0,J22*1.1)</f>
        <v>-380.99203099991183</v>
      </c>
      <c r="AK22" s="42">
        <f>IF(J22&gt;0,0,J22)</f>
        <v>-346.35639181810166</v>
      </c>
      <c r="AL22" s="42">
        <f t="shared" si="5"/>
        <v>-312.96974129234974</v>
      </c>
      <c r="AM22" s="42">
        <f t="shared" si="6"/>
        <v>-365.17110987153552</v>
      </c>
      <c r="AN22" s="42">
        <f t="shared" si="7"/>
        <v>-235.18583986824606</v>
      </c>
      <c r="AQ22" s="58">
        <f t="shared" si="8"/>
        <v>1.2340749073093569E-3</v>
      </c>
      <c r="AR22" s="58">
        <f t="shared" si="9"/>
        <v>1.2340749073093565E-3</v>
      </c>
      <c r="AS22" s="58">
        <f t="shared" si="10"/>
        <v>1.2340749073093565E-3</v>
      </c>
    </row>
    <row r="23" spans="2:45" x14ac:dyDescent="0.25">
      <c r="B23" s="37" t="s">
        <v>21</v>
      </c>
      <c r="C23" s="15">
        <v>1.53094033333333</v>
      </c>
      <c r="D23" s="15">
        <v>1.2463743333333299</v>
      </c>
      <c r="E23" s="15">
        <v>0.95843966666666991</v>
      </c>
      <c r="F23" s="15">
        <v>0.65412233333332992</v>
      </c>
      <c r="G23" s="12"/>
      <c r="H23" s="18">
        <f t="shared" si="4"/>
        <v>1.2452514444444434</v>
      </c>
      <c r="I23" s="23">
        <f t="shared" si="0"/>
        <v>-4.5858824872783445E-6</v>
      </c>
      <c r="J23" s="18">
        <f t="shared" si="11"/>
        <v>1.0974691666666649</v>
      </c>
      <c r="K23" s="23">
        <f t="shared" si="1"/>
        <v>-4.127031987125624E-6</v>
      </c>
      <c r="M23" s="17">
        <v>-0.158</v>
      </c>
      <c r="N23" s="17">
        <v>-0.186</v>
      </c>
      <c r="O23" s="13">
        <v>-0.23100000000000001</v>
      </c>
      <c r="P23" s="17">
        <v>-0.318</v>
      </c>
      <c r="R23" s="14">
        <f t="shared" si="2"/>
        <v>-0.19166666666666665</v>
      </c>
      <c r="S23" s="14">
        <f t="shared" si="3"/>
        <v>-0.22325</v>
      </c>
      <c r="U23" s="35">
        <v>-38</v>
      </c>
      <c r="V23" s="11">
        <f>SUM(U23)/SUM($U$5:$U$31)</f>
        <v>1.2015315264687483E-7</v>
      </c>
      <c r="X23" s="1">
        <v>201</v>
      </c>
      <c r="Y23" s="21">
        <f>SUM(X23)/SUM($X$5:$X$31)</f>
        <v>4.979385097963828E-5</v>
      </c>
      <c r="AA23" s="12">
        <v>0</v>
      </c>
      <c r="AB23" s="11">
        <f>SUM(AA23)/SUM($AA$5:$AA$31)</f>
        <v>0</v>
      </c>
      <c r="AC23" s="9">
        <v>2</v>
      </c>
      <c r="AD23" s="11">
        <f>SUM(AC23)/SUM($AC$5:$AC$31)</f>
        <v>-6.4516129032258064E-6</v>
      </c>
      <c r="AE23" s="9">
        <v>0</v>
      </c>
      <c r="AF23" s="11">
        <f>SUM(AE23)/SUM($AE$5:$AE$31)</f>
        <v>0</v>
      </c>
      <c r="AH23" s="9">
        <f>J23*0.9</f>
        <v>0.98772224999999847</v>
      </c>
      <c r="AJ23" s="42">
        <f>IF(J23&gt;0,0,J23*1.1)</f>
        <v>0</v>
      </c>
      <c r="AK23" s="42">
        <f>IF(J23&gt;0,0,J23)</f>
        <v>0</v>
      </c>
      <c r="AL23" s="42">
        <f t="shared" si="5"/>
        <v>0</v>
      </c>
      <c r="AM23" s="42">
        <f t="shared" si="6"/>
        <v>0</v>
      </c>
      <c r="AN23" s="42">
        <f t="shared" si="7"/>
        <v>0</v>
      </c>
      <c r="AQ23" s="57" t="s">
        <v>59</v>
      </c>
      <c r="AR23" s="57" t="s">
        <v>59</v>
      </c>
      <c r="AS23" s="57">
        <f t="shared" si="10"/>
        <v>0</v>
      </c>
    </row>
    <row r="24" spans="2:45" x14ac:dyDescent="0.25">
      <c r="B24" s="37" t="s">
        <v>22</v>
      </c>
      <c r="C24" s="15">
        <v>4869.6539317549677</v>
      </c>
      <c r="D24" s="15">
        <v>4735.3648348815323</v>
      </c>
      <c r="E24" s="15">
        <v>4635.1744391985258</v>
      </c>
      <c r="F24" s="15">
        <v>4522.0792445415</v>
      </c>
      <c r="G24" s="12"/>
      <c r="H24" s="18">
        <f t="shared" si="4"/>
        <v>4746.7310686116753</v>
      </c>
      <c r="I24" s="23">
        <f t="shared" si="0"/>
        <v>-1.7480767419689975E-2</v>
      </c>
      <c r="J24" s="18">
        <f t="shared" si="11"/>
        <v>4690.568112594131</v>
      </c>
      <c r="K24" s="23">
        <f t="shared" si="1"/>
        <v>-1.763887790785388E-2</v>
      </c>
      <c r="M24" s="17">
        <v>-8.9999999999999993E-3</v>
      </c>
      <c r="N24" s="17">
        <v>-2.8000000000000001E-2</v>
      </c>
      <c r="O24" s="13">
        <v>-2.1000000000000001E-2</v>
      </c>
      <c r="P24" s="17">
        <v>-2.4E-2</v>
      </c>
      <c r="R24" s="14">
        <f t="shared" si="2"/>
        <v>-1.9333333333333331E-2</v>
      </c>
      <c r="S24" s="14">
        <f t="shared" si="3"/>
        <v>-2.0499999999999997E-2</v>
      </c>
      <c r="U24" s="39">
        <v>-1531397</v>
      </c>
      <c r="V24" s="11">
        <f>SUM(U24)/SUM($U$5:$U$31)</f>
        <v>4.8421625658938462E-3</v>
      </c>
      <c r="X24" s="1">
        <v>41530</v>
      </c>
      <c r="Y24" s="21">
        <f>SUM(X24)/SUM($X$5:$X$31)</f>
        <v>1.028825189643969E-2</v>
      </c>
      <c r="AA24" s="2">
        <v>5100</v>
      </c>
      <c r="AB24" s="11">
        <f>SUM(AA24)/SUM($AA$5:$AA$31)</f>
        <v>-2.267674522009782E-2</v>
      </c>
      <c r="AC24" s="1">
        <v>4523</v>
      </c>
      <c r="AD24" s="11">
        <f>SUM(AC24)/SUM($AC$5:$AC$31)</f>
        <v>-1.4590322580645161E-2</v>
      </c>
      <c r="AE24" s="1">
        <v>2700</v>
      </c>
      <c r="AF24" s="11">
        <f>SUM(AE24)/SUM($AE$5:$AE$31)</f>
        <v>-5.5091921891897407E-3</v>
      </c>
      <c r="AH24" s="9">
        <f>J24*0.9</f>
        <v>4221.5113013347182</v>
      </c>
      <c r="AJ24" s="42">
        <f>IF(J24&gt;0,0,J24*1.1)</f>
        <v>0</v>
      </c>
      <c r="AK24" s="42">
        <f>IF(J24&gt;0,0,J24)</f>
        <v>0</v>
      </c>
      <c r="AL24" s="42">
        <f t="shared" si="5"/>
        <v>0</v>
      </c>
      <c r="AM24" s="42">
        <f t="shared" si="6"/>
        <v>0</v>
      </c>
      <c r="AN24" s="42">
        <f t="shared" si="7"/>
        <v>0</v>
      </c>
      <c r="AQ24" s="57" t="s">
        <v>59</v>
      </c>
      <c r="AR24" s="57" t="s">
        <v>59</v>
      </c>
      <c r="AS24" s="57">
        <f t="shared" si="10"/>
        <v>0</v>
      </c>
    </row>
    <row r="25" spans="2:45" s="27" customFormat="1" x14ac:dyDescent="0.25">
      <c r="B25" s="38" t="s">
        <v>23</v>
      </c>
      <c r="C25" s="24">
        <v>-30757.910084984545</v>
      </c>
      <c r="D25" s="24">
        <v>-35206.496925539475</v>
      </c>
      <c r="E25" s="24">
        <v>-36059.879817386412</v>
      </c>
      <c r="F25" s="24">
        <v>-15042.823581288691</v>
      </c>
      <c r="G25" s="25"/>
      <c r="H25" s="24">
        <f t="shared" si="4"/>
        <v>-34008.095609303477</v>
      </c>
      <c r="I25" s="26">
        <f t="shared" si="0"/>
        <v>0.12524147695325188</v>
      </c>
      <c r="J25" s="24">
        <f t="shared" si="11"/>
        <v>-29266.777602299779</v>
      </c>
      <c r="K25" s="26">
        <f t="shared" si="1"/>
        <v>0.1100576954627729</v>
      </c>
      <c r="M25" s="28">
        <v>-5.2999999999999999E-2</v>
      </c>
      <c r="N25" s="28">
        <v>-0.14499999999999999</v>
      </c>
      <c r="O25" s="29">
        <v>-2.4E-2</v>
      </c>
      <c r="P25" s="28">
        <v>0.58299999999999996</v>
      </c>
      <c r="R25" s="30">
        <f t="shared" si="2"/>
        <v>-7.3999999999999996E-2</v>
      </c>
      <c r="S25" s="30">
        <f t="shared" si="3"/>
        <v>9.0249999999999997E-2</v>
      </c>
      <c r="U25" s="40">
        <v>-28400000</v>
      </c>
      <c r="V25" s="32">
        <f>SUM(U25)/SUM($U$5:$U$31)</f>
        <v>8.9798671978190664E-2</v>
      </c>
      <c r="X25" s="27">
        <v>312713</v>
      </c>
      <c r="Y25" s="33">
        <f>SUM(X25)/SUM($X$5:$X$31)</f>
        <v>7.7468579708435945E-2</v>
      </c>
      <c r="AA25" s="31">
        <v>-26000</v>
      </c>
      <c r="AB25" s="32">
        <f>SUM(AA25)/SUM($AA$5:$AA$31)</f>
        <v>0.11560693641618497</v>
      </c>
      <c r="AC25" s="27">
        <v>-38098</v>
      </c>
      <c r="AD25" s="32">
        <f>SUM(AC25)/SUM($AC$5:$AC$31)</f>
        <v>0.12289677419354839</v>
      </c>
      <c r="AE25" s="27">
        <v>-52000</v>
      </c>
      <c r="AF25" s="32">
        <f>SUM(AE25)/SUM($AE$5:$AE$31)</f>
        <v>0.10610296068069131</v>
      </c>
      <c r="AH25" s="34">
        <f>J25*1.1</f>
        <v>-32193.455362529759</v>
      </c>
      <c r="AJ25" s="43">
        <f>IF(J25&gt;0,0,J25*1.1)</f>
        <v>-32193.455362529759</v>
      </c>
      <c r="AK25" s="43">
        <f>IF(J25&gt;0,0,J25)</f>
        <v>-29266.777602299779</v>
      </c>
      <c r="AL25" s="43">
        <f t="shared" ref="AL25" si="13">AK25/$AK$33*$AO$45</f>
        <v>-26445.638166432094</v>
      </c>
      <c r="AM25" s="43">
        <f t="shared" ref="AM25" si="14">AK25/$AK$33*$AO$44</f>
        <v>-30856.602943848578</v>
      </c>
      <c r="AN25" s="43">
        <f t="shared" si="7"/>
        <v>-19872.974292470713</v>
      </c>
      <c r="AQ25" s="59">
        <f t="shared" si="8"/>
        <v>0.10427812712568527</v>
      </c>
      <c r="AR25" s="59">
        <f t="shared" si="9"/>
        <v>0.10427812712568524</v>
      </c>
      <c r="AS25" s="59">
        <f t="shared" si="10"/>
        <v>0.10427812712568527</v>
      </c>
    </row>
    <row r="26" spans="2:45" x14ac:dyDescent="0.25">
      <c r="B26" s="37" t="s">
        <v>24</v>
      </c>
      <c r="C26" s="15">
        <v>-4507.7206387383767</v>
      </c>
      <c r="D26" s="15">
        <v>10184.187512314418</v>
      </c>
      <c r="E26" s="15">
        <v>-6699.6293489188711</v>
      </c>
      <c r="F26" s="15">
        <v>-7868.159415933781</v>
      </c>
      <c r="G26" s="12"/>
      <c r="H26" s="18">
        <f t="shared" si="4"/>
        <v>-341.05415844760984</v>
      </c>
      <c r="I26" s="23">
        <f t="shared" si="0"/>
        <v>1.2559987779304494E-3</v>
      </c>
      <c r="J26" s="12">
        <f t="shared" si="11"/>
        <v>-2222.8304728191524</v>
      </c>
      <c r="K26" s="11">
        <f t="shared" si="1"/>
        <v>8.3589523440967418E-3</v>
      </c>
      <c r="M26" s="17">
        <v>0.48399999999999999</v>
      </c>
      <c r="N26" s="17">
        <v>3.2589999999999999</v>
      </c>
      <c r="O26" s="13">
        <v>-1.6579999999999999</v>
      </c>
      <c r="P26" s="17">
        <v>-0.17399999999999999</v>
      </c>
      <c r="R26" s="14">
        <f t="shared" si="2"/>
        <v>0.69499999999999995</v>
      </c>
      <c r="S26" s="14">
        <f t="shared" si="3"/>
        <v>0.47775000000000001</v>
      </c>
      <c r="U26" s="39">
        <v>-11165000</v>
      </c>
      <c r="V26" s="11">
        <f>SUM(U26)/SUM($U$5:$U$31)</f>
        <v>3.5302893402693616E-2</v>
      </c>
      <c r="X26" s="1">
        <v>92393</v>
      </c>
      <c r="Y26" s="21">
        <f>SUM(X26)/SUM($X$5:$X$31)</f>
        <v>2.2888573500307062E-2</v>
      </c>
      <c r="AA26" s="2">
        <v>-10800</v>
      </c>
      <c r="AB26" s="11">
        <f>SUM(AA26)/SUM($AA$5:$AA$31)</f>
        <v>4.8021342819030678E-2</v>
      </c>
      <c r="AC26" s="1">
        <v>-1358</v>
      </c>
      <c r="AD26" s="11">
        <f>SUM(AC26)/SUM($AC$5:$AC$31)</f>
        <v>4.380645161290323E-3</v>
      </c>
      <c r="AE26" s="1">
        <v>-5500</v>
      </c>
      <c r="AF26" s="11">
        <f>SUM(AE26)/SUM($AE$5:$AE$31)</f>
        <v>1.1222428533534657E-2</v>
      </c>
      <c r="AH26" s="9">
        <f>J26*1.1</f>
        <v>-2445.1135201010679</v>
      </c>
      <c r="AJ26" s="42">
        <f>IF(J26&gt;0,0,J26*1.1)</f>
        <v>-2445.1135201010679</v>
      </c>
      <c r="AK26" s="42">
        <f>IF(J26&gt;0,0,J26)</f>
        <v>-2222.8304728191524</v>
      </c>
      <c r="AL26" s="42">
        <f t="shared" si="5"/>
        <v>-2008.5631287564511</v>
      </c>
      <c r="AM26" s="42">
        <f t="shared" si="6"/>
        <v>-2343.5787240846794</v>
      </c>
      <c r="AN26" s="42">
        <f t="shared" si="7"/>
        <v>-1509.3651048000695</v>
      </c>
      <c r="AQ26" s="58">
        <f t="shared" si="8"/>
        <v>7.9199904332914479E-3</v>
      </c>
      <c r="AR26" s="58">
        <f t="shared" si="9"/>
        <v>7.9199904332914461E-3</v>
      </c>
      <c r="AS26" s="58">
        <f t="shared" si="10"/>
        <v>7.9199904332914479E-3</v>
      </c>
    </row>
    <row r="27" spans="2:45" s="27" customFormat="1" x14ac:dyDescent="0.25">
      <c r="B27" s="38" t="s">
        <v>25</v>
      </c>
      <c r="C27" s="24">
        <v>-30769.443389320364</v>
      </c>
      <c r="D27" s="24">
        <v>-28636.478444240223</v>
      </c>
      <c r="E27" s="24">
        <v>-26179.713985755778</v>
      </c>
      <c r="F27" s="24">
        <v>-30216.712645477404</v>
      </c>
      <c r="G27" s="25"/>
      <c r="H27" s="25">
        <f t="shared" si="4"/>
        <v>-28528.545273105454</v>
      </c>
      <c r="I27" s="32">
        <f t="shared" si="0"/>
        <v>0.1050619589635004</v>
      </c>
      <c r="J27" s="25">
        <f t="shared" si="11"/>
        <v>-28950.58711619844</v>
      </c>
      <c r="K27" s="32">
        <f t="shared" si="1"/>
        <v>0.10886866137434519</v>
      </c>
      <c r="M27" s="28">
        <v>-6.0000000000000001E-3</v>
      </c>
      <c r="N27" s="28">
        <v>6.9000000000000006E-2</v>
      </c>
      <c r="O27" s="29">
        <v>8.5999999999999993E-2</v>
      </c>
      <c r="P27" s="28">
        <v>-0.154</v>
      </c>
      <c r="R27" s="30">
        <f t="shared" si="2"/>
        <v>4.9666666666666665E-2</v>
      </c>
      <c r="S27" s="30">
        <f t="shared" si="3"/>
        <v>-1.2500000000000011E-3</v>
      </c>
      <c r="U27" s="40">
        <v>-24068200</v>
      </c>
      <c r="V27" s="32">
        <f>SUM(U27)/SUM($U$5:$U$31)</f>
        <v>7.6101844961460857E-2</v>
      </c>
      <c r="X27" s="27">
        <v>228299</v>
      </c>
      <c r="Y27" s="33">
        <f>SUM(X27)/SUM($X$5:$X$31)</f>
        <v>5.6556648680599203E-2</v>
      </c>
      <c r="AA27" s="31">
        <v>-24000</v>
      </c>
      <c r="AB27" s="32">
        <f>SUM(AA27)/SUM($AA$5:$AA$31)</f>
        <v>0.10671409515340151</v>
      </c>
      <c r="AC27" s="27">
        <v>-25665</v>
      </c>
      <c r="AD27" s="32">
        <f>SUM(AC27)/SUM($AC$5:$AC$31)</f>
        <v>8.2790322580645156E-2</v>
      </c>
      <c r="AE27" s="27">
        <v>-35900</v>
      </c>
      <c r="AF27" s="32">
        <f>SUM(AE27)/SUM($AE$5:$AE$31)</f>
        <v>7.325185170070804E-2</v>
      </c>
      <c r="AH27" s="34">
        <f>J27*1.1</f>
        <v>-31845.645827818287</v>
      </c>
      <c r="AJ27" s="43">
        <f>IF(J27&gt;0,0,J27*1.1)</f>
        <v>-31845.645827818287</v>
      </c>
      <c r="AK27" s="43">
        <f>IF(J27&gt;0,0,J27)</f>
        <v>-28950.58711619844</v>
      </c>
      <c r="AL27" s="43">
        <f t="shared" si="5"/>
        <v>-26159.92652093658</v>
      </c>
      <c r="AM27" s="43">
        <f t="shared" si="6"/>
        <v>-30523.236407332963</v>
      </c>
      <c r="AN27" s="43">
        <f t="shared" si="7"/>
        <v>-19658.271960454425</v>
      </c>
      <c r="AQ27" s="59">
        <f t="shared" si="8"/>
        <v>0.1031515339573613</v>
      </c>
      <c r="AR27" s="59">
        <f t="shared" si="9"/>
        <v>0.10315153395736128</v>
      </c>
      <c r="AS27" s="59">
        <f t="shared" si="10"/>
        <v>0.10315153395736129</v>
      </c>
    </row>
    <row r="28" spans="2:45" s="27" customFormat="1" x14ac:dyDescent="0.25">
      <c r="B28" s="38" t="s">
        <v>26</v>
      </c>
      <c r="C28" s="24">
        <v>-6691.1115113065007</v>
      </c>
      <c r="D28" s="24">
        <v>-6585.0034273549882</v>
      </c>
      <c r="E28" s="24">
        <v>-5670.3759375954842</v>
      </c>
      <c r="F28" s="24">
        <v>-6342.7590595685551</v>
      </c>
      <c r="G28" s="25"/>
      <c r="H28" s="25">
        <f t="shared" si="4"/>
        <v>-6315.4969587523237</v>
      </c>
      <c r="I28" s="32">
        <f t="shared" si="0"/>
        <v>2.3258055255276654E-2</v>
      </c>
      <c r="J28" s="25">
        <f t="shared" si="11"/>
        <v>-6322.3124839563816</v>
      </c>
      <c r="K28" s="32">
        <f t="shared" si="1"/>
        <v>2.3775051405901325E-2</v>
      </c>
      <c r="M28" s="28">
        <v>-1.0999999999999999E-2</v>
      </c>
      <c r="N28" s="28">
        <v>1.6E-2</v>
      </c>
      <c r="O28" s="29">
        <v>0.13900000000000001</v>
      </c>
      <c r="P28" s="28">
        <v>-0.11899999999999999</v>
      </c>
      <c r="R28" s="30">
        <f t="shared" si="2"/>
        <v>4.8000000000000008E-2</v>
      </c>
      <c r="S28" s="30">
        <f t="shared" si="3"/>
        <v>6.2500000000000056E-3</v>
      </c>
      <c r="U28" s="40">
        <v>-4827630</v>
      </c>
      <c r="V28" s="32">
        <f>SUM(U28)/SUM($U$5:$U$31)</f>
        <v>1.5264604324016639E-2</v>
      </c>
      <c r="X28" s="27">
        <v>48095</v>
      </c>
      <c r="Y28" s="33">
        <f>SUM(X28)/SUM($X$5:$X$31)</f>
        <v>1.1914603297839318E-2</v>
      </c>
      <c r="AA28" s="31">
        <v>-6100</v>
      </c>
      <c r="AB28" s="32">
        <f>SUM(AA28)/SUM($AA$5:$AA$31)</f>
        <v>2.712316585148955E-2</v>
      </c>
      <c r="AC28" s="27">
        <v>-6821</v>
      </c>
      <c r="AD28" s="32">
        <f>SUM(AC28)/SUM($AC$5:$AC$31)</f>
        <v>2.2003225806451612E-2</v>
      </c>
      <c r="AE28" s="27">
        <v>-8900</v>
      </c>
      <c r="AF28" s="32">
        <f>SUM(AE28)/SUM($AE$5:$AE$31)</f>
        <v>1.8159929808810628E-2</v>
      </c>
      <c r="AH28" s="34">
        <f>J28*1.1</f>
        <v>-6954.54373235202</v>
      </c>
      <c r="AJ28" s="43">
        <f>IF(J28&gt;0,0,J28*1.1)</f>
        <v>-6954.54373235202</v>
      </c>
      <c r="AK28" s="43">
        <f>IF(J28&gt;0,0,J28)</f>
        <v>-6322.3124839563816</v>
      </c>
      <c r="AL28" s="43">
        <f t="shared" si="5"/>
        <v>-5712.8799964875061</v>
      </c>
      <c r="AM28" s="43">
        <f t="shared" si="6"/>
        <v>-6665.7521595083072</v>
      </c>
      <c r="AN28" s="43">
        <f t="shared" si="7"/>
        <v>-4293.0299730968263</v>
      </c>
      <c r="AQ28" s="59">
        <f t="shared" si="8"/>
        <v>2.2526528676614692E-2</v>
      </c>
      <c r="AR28" s="59">
        <f t="shared" si="9"/>
        <v>2.2526528676614688E-2</v>
      </c>
      <c r="AS28" s="59">
        <f t="shared" si="10"/>
        <v>2.2526528676614692E-2</v>
      </c>
    </row>
    <row r="29" spans="2:45" x14ac:dyDescent="0.25">
      <c r="B29" s="37" t="s">
        <v>27</v>
      </c>
      <c r="C29" s="15">
        <v>779.01138207122278</v>
      </c>
      <c r="D29" s="15">
        <v>923.92251552263633</v>
      </c>
      <c r="E29" s="15">
        <v>975.63873915446118</v>
      </c>
      <c r="F29" s="15">
        <v>-101.45471178692034</v>
      </c>
      <c r="G29" s="12"/>
      <c r="H29" s="18">
        <f t="shared" si="4"/>
        <v>892.85754558277347</v>
      </c>
      <c r="I29" s="23">
        <f t="shared" si="0"/>
        <v>-3.2881228929223251E-3</v>
      </c>
      <c r="J29" s="18">
        <f t="shared" si="11"/>
        <v>644.27948124035004</v>
      </c>
      <c r="K29" s="23">
        <f t="shared" si="1"/>
        <v>-2.4228125112650536E-3</v>
      </c>
      <c r="M29" s="17">
        <v>0.32100000000000001</v>
      </c>
      <c r="N29" s="17">
        <v>0.186</v>
      </c>
      <c r="O29" s="13">
        <v>5.6000000000000001E-2</v>
      </c>
      <c r="P29" s="17">
        <v>-1.1040000000000001</v>
      </c>
      <c r="R29" s="14">
        <f t="shared" si="2"/>
        <v>0.18766666666666668</v>
      </c>
      <c r="S29" s="14">
        <f t="shared" si="3"/>
        <v>-0.13525000000000001</v>
      </c>
      <c r="U29" s="39">
        <v>-3270200</v>
      </c>
      <c r="V29" s="11">
        <f>SUM(U29)/SUM($U$5:$U$31)</f>
        <v>1.0340127362784475E-2</v>
      </c>
      <c r="X29" s="1">
        <v>20273</v>
      </c>
      <c r="Y29" s="21">
        <f>SUM(X29)/SUM($X$5:$X$31)</f>
        <v>5.0222424920905815E-3</v>
      </c>
      <c r="AA29" s="2">
        <v>-3900</v>
      </c>
      <c r="AB29" s="11">
        <f>SUM(AA29)/SUM($AA$5:$AA$31)</f>
        <v>1.7341040462427744E-2</v>
      </c>
      <c r="AC29" s="1">
        <v>-146</v>
      </c>
      <c r="AD29" s="11">
        <f>SUM(AC29)/SUM($AC$5:$AC$31)</f>
        <v>4.7096774193548389E-4</v>
      </c>
      <c r="AE29" s="1">
        <v>-1000</v>
      </c>
      <c r="AF29" s="11">
        <f>SUM(AE29)/SUM($AE$5:$AE$31)</f>
        <v>2.0404415515517557E-3</v>
      </c>
      <c r="AH29" s="9">
        <f>J29*0.9</f>
        <v>579.85153311631507</v>
      </c>
      <c r="AJ29" s="42">
        <f>IF(J29&gt;0,0,J29*1.1)</f>
        <v>0</v>
      </c>
      <c r="AK29" s="42">
        <f>IF(J29&gt;0,0,J29)</f>
        <v>0</v>
      </c>
      <c r="AL29" s="42">
        <f t="shared" si="5"/>
        <v>0</v>
      </c>
      <c r="AM29" s="42">
        <f t="shared" si="6"/>
        <v>0</v>
      </c>
      <c r="AN29" s="42">
        <f t="shared" si="7"/>
        <v>0</v>
      </c>
      <c r="AQ29" s="58">
        <f t="shared" si="8"/>
        <v>0</v>
      </c>
      <c r="AR29" s="58">
        <f t="shared" si="9"/>
        <v>0</v>
      </c>
      <c r="AS29" s="58">
        <f t="shared" si="10"/>
        <v>0</v>
      </c>
    </row>
    <row r="30" spans="2:45" x14ac:dyDescent="0.25">
      <c r="B30" s="37" t="s">
        <v>28</v>
      </c>
      <c r="C30" s="15">
        <v>-38604.906449858594</v>
      </c>
      <c r="D30" s="15">
        <v>-38833.70112547632</v>
      </c>
      <c r="E30" s="15">
        <v>-38882.327005848325</v>
      </c>
      <c r="F30" s="15">
        <v>-37576.921826259248</v>
      </c>
      <c r="G30" s="12"/>
      <c r="H30" s="12">
        <f t="shared" si="4"/>
        <v>-38773.644860394415</v>
      </c>
      <c r="I30" s="11">
        <f t="shared" si="0"/>
        <v>0.14279154601789001</v>
      </c>
      <c r="J30" s="12">
        <f t="shared" si="11"/>
        <v>-38474.46410186062</v>
      </c>
      <c r="K30" s="11">
        <f t="shared" si="1"/>
        <v>0.14468319371392718</v>
      </c>
      <c r="M30" s="17">
        <v>4.0000000000000001E-3</v>
      </c>
      <c r="N30" s="17">
        <v>-6.0000000000000001E-3</v>
      </c>
      <c r="O30" s="13">
        <v>-1E-3</v>
      </c>
      <c r="P30" s="17">
        <v>3.4000000000000002E-2</v>
      </c>
      <c r="R30" s="14">
        <f t="shared" si="2"/>
        <v>-1E-3</v>
      </c>
      <c r="S30" s="14">
        <f t="shared" si="3"/>
        <v>7.7500000000000008E-3</v>
      </c>
      <c r="U30" s="39">
        <v>-32833000</v>
      </c>
      <c r="V30" s="11">
        <f>SUM(U30)/SUM($U$5:$U$31)</f>
        <v>0.1038154858119695</v>
      </c>
      <c r="X30" s="1">
        <v>506510</v>
      </c>
      <c r="Y30" s="21">
        <f>SUM(X30)/SUM($X$5:$X$31)</f>
        <v>0.12547802716266956</v>
      </c>
      <c r="AA30" s="2">
        <v>-33300</v>
      </c>
      <c r="AB30" s="11">
        <f>SUM(AA30)/SUM($AA$5:$AA$31)</f>
        <v>0.14806580702534461</v>
      </c>
      <c r="AC30" s="1">
        <v>-43635</v>
      </c>
      <c r="AD30" s="11">
        <f>SUM(AC30)/SUM($AC$5:$AC$31)</f>
        <v>0.14075806451612904</v>
      </c>
      <c r="AE30" s="1">
        <v>-66200</v>
      </c>
      <c r="AF30" s="11">
        <f>SUM(AE30)/SUM($AE$5:$AE$31)</f>
        <v>0.13507723071272623</v>
      </c>
      <c r="AH30" s="9">
        <f>J30*1.1</f>
        <v>-42321.910512046685</v>
      </c>
      <c r="AJ30" s="42">
        <f>IF(J30&gt;0,0,J30*1.1)</f>
        <v>-42321.910512046685</v>
      </c>
      <c r="AK30" s="42">
        <f>IF(J30&gt;0,0,J30)</f>
        <v>-38474.46410186062</v>
      </c>
      <c r="AL30" s="42">
        <f t="shared" si="5"/>
        <v>-34765.759664816433</v>
      </c>
      <c r="AM30" s="42">
        <f t="shared" si="6"/>
        <v>-40564.467957523942</v>
      </c>
      <c r="AN30" s="42">
        <f t="shared" si="7"/>
        <v>-26125.255277601216</v>
      </c>
      <c r="AQ30" s="58">
        <f t="shared" si="8"/>
        <v>0.1370853024280736</v>
      </c>
      <c r="AR30" s="58">
        <f t="shared" si="9"/>
        <v>0.13708530242807357</v>
      </c>
      <c r="AS30" s="58">
        <f t="shared" si="10"/>
        <v>0.1370853024280736</v>
      </c>
    </row>
    <row r="31" spans="2:45" x14ac:dyDescent="0.25">
      <c r="B31" s="37" t="s">
        <v>29</v>
      </c>
      <c r="C31" s="15">
        <v>-39428.332636155013</v>
      </c>
      <c r="D31" s="15">
        <v>-37010.910701073939</v>
      </c>
      <c r="E31" s="15">
        <v>-35309.575015670802</v>
      </c>
      <c r="F31" s="15">
        <v>-35489.445173483335</v>
      </c>
      <c r="G31" s="12"/>
      <c r="H31" s="12">
        <f t="shared" si="4"/>
        <v>-37249.606117633251</v>
      </c>
      <c r="I31" s="11">
        <f t="shared" si="0"/>
        <v>0.13717897466810916</v>
      </c>
      <c r="J31" s="12">
        <f t="shared" si="11"/>
        <v>-36809.565881595772</v>
      </c>
      <c r="K31" s="11">
        <f t="shared" si="1"/>
        <v>0.13842234519167571</v>
      </c>
      <c r="M31" s="17">
        <v>-0.13</v>
      </c>
      <c r="N31" s="17">
        <v>6.0999999999999999E-2</v>
      </c>
      <c r="O31" s="13">
        <v>4.5999999999999999E-2</v>
      </c>
      <c r="P31" s="17">
        <v>-5.0000000000000001E-3</v>
      </c>
      <c r="R31" s="14">
        <f t="shared" si="2"/>
        <v>-7.6666666666666689E-3</v>
      </c>
      <c r="S31" s="14">
        <f t="shared" si="3"/>
        <v>-7.0000000000000019E-3</v>
      </c>
      <c r="U31" s="39">
        <v>-38721000</v>
      </c>
      <c r="V31" s="11">
        <f>SUM(U31)/SUM($U$5:$U$31)</f>
        <v>0.12243290062209579</v>
      </c>
      <c r="X31" s="1">
        <v>377027</v>
      </c>
      <c r="Y31" s="21">
        <f>SUM(X31)/SUM($X$5:$X$31)</f>
        <v>9.3401125638308866E-2</v>
      </c>
      <c r="AA31" s="2">
        <v>-34100</v>
      </c>
      <c r="AB31" s="11">
        <f>SUM(AA31)/SUM($AA$5:$AA$31)</f>
        <v>0.15162294353045799</v>
      </c>
      <c r="AC31" s="1">
        <v>-47321</v>
      </c>
      <c r="AD31" s="11">
        <f>SUM(AC31)/SUM($AC$5:$AC$31)</f>
        <v>0.1526483870967742</v>
      </c>
      <c r="AE31" s="1">
        <v>-64100</v>
      </c>
      <c r="AF31" s="11">
        <f>SUM(AE31)/SUM($AE$5:$AE$31)</f>
        <v>0.13079230345446755</v>
      </c>
      <c r="AH31" s="9">
        <f>J31*1.1</f>
        <v>-40490.522469755349</v>
      </c>
      <c r="AJ31" s="42">
        <f>IF(J31&gt;0,0,J31*1.1)</f>
        <v>-40490.522469755349</v>
      </c>
      <c r="AK31" s="42">
        <f>IF(J31&gt;0,0,J31)</f>
        <v>-36809.565881595772</v>
      </c>
      <c r="AL31" s="42">
        <f t="shared" si="5"/>
        <v>-33261.347511371801</v>
      </c>
      <c r="AM31" s="42">
        <f t="shared" si="6"/>
        <v>-38809.129395051132</v>
      </c>
      <c r="AN31" s="42">
        <f t="shared" si="7"/>
        <v>-24994.742038989541</v>
      </c>
      <c r="AQ31" s="58">
        <f t="shared" si="8"/>
        <v>0.13115323602078788</v>
      </c>
      <c r="AR31" s="58">
        <f t="shared" si="9"/>
        <v>0.13115323602078785</v>
      </c>
      <c r="AS31" s="58">
        <f t="shared" si="10"/>
        <v>0.13115323602078788</v>
      </c>
    </row>
    <row r="32" spans="2:45" ht="15" customHeight="1" x14ac:dyDescent="0.25">
      <c r="U32" s="35"/>
      <c r="AB32" s="1"/>
    </row>
    <row r="33" spans="2:45" x14ac:dyDescent="0.25">
      <c r="B33" s="37" t="s">
        <v>30</v>
      </c>
      <c r="C33" s="5">
        <f>SUM(C5:C31)</f>
        <v>-296635.35570428759</v>
      </c>
      <c r="D33" s="5">
        <f>SUM(D5:D31)</f>
        <v>-255981.35973524209</v>
      </c>
      <c r="E33" s="5">
        <f>SUM(E5:E31)</f>
        <v>-262003.88238360523</v>
      </c>
      <c r="F33" s="5">
        <f>SUM(F5:F31)</f>
        <v>-249067.14186450304</v>
      </c>
      <c r="H33" s="5">
        <v>-271539</v>
      </c>
      <c r="I33" s="11">
        <f>SUM(I5:I31)</f>
        <v>0.99999999999999989</v>
      </c>
      <c r="J33" s="5">
        <v>-265922</v>
      </c>
      <c r="K33" s="11">
        <f>SUM(K5:K31)</f>
        <v>1</v>
      </c>
      <c r="U33" s="41">
        <f>SUM(U5:U31)</f>
        <v>-316263029</v>
      </c>
      <c r="V33" s="11">
        <f>SUM(V5:V31)</f>
        <v>1</v>
      </c>
      <c r="X33" s="3">
        <f>SUM(X5:X31)</f>
        <v>4036643</v>
      </c>
      <c r="Y33" s="20">
        <v>1</v>
      </c>
      <c r="AA33" s="5">
        <f>SUM(AA5:AA31)</f>
        <v>-224900</v>
      </c>
      <c r="AB33" s="11">
        <f>SUM(AB5:AB31)</f>
        <v>1</v>
      </c>
      <c r="AC33" s="3">
        <f>SUM(AC5:AC31)</f>
        <v>-310000</v>
      </c>
      <c r="AD33" s="11">
        <f>SUM(AD5:AD31)</f>
        <v>1</v>
      </c>
      <c r="AE33" s="3">
        <f>SUM(AE4:AE31)</f>
        <v>-490090</v>
      </c>
      <c r="AF33" s="11">
        <f>SUM(AF5:AF31)</f>
        <v>0.99999999999999989</v>
      </c>
      <c r="AH33" s="10">
        <f>SUM(AH5:AH31)</f>
        <v>-295462.07400792104</v>
      </c>
      <c r="AJ33" s="10">
        <f>SUM(AJ5:AJ31)</f>
        <v>-308726.82747482939</v>
      </c>
      <c r="AK33" s="10">
        <f>SUM(AK5:AK31)</f>
        <v>-280660.75224984484</v>
      </c>
      <c r="AL33" s="10">
        <f>SUM(AL5:AL31)</f>
        <v>-253606.7619871755</v>
      </c>
      <c r="AM33" s="10">
        <f>SUM(AM5:AM31)</f>
        <v>-295906.76198717556</v>
      </c>
      <c r="AN33" s="10">
        <f>SUM(AN5:AN31)</f>
        <v>-190576.63232211716</v>
      </c>
      <c r="AQ33" s="69">
        <f>SUM(AQ5:AQ31)</f>
        <v>1</v>
      </c>
      <c r="AR33" s="69">
        <f>SUM(AR5:AR31)</f>
        <v>0.99999999999999978</v>
      </c>
      <c r="AS33" s="70">
        <f>SUM(AS5:AS31)</f>
        <v>1</v>
      </c>
    </row>
    <row r="34" spans="2:45" x14ac:dyDescent="0.25">
      <c r="U34" s="35"/>
    </row>
    <row r="35" spans="2:45" x14ac:dyDescent="0.25">
      <c r="U35" s="36" t="s">
        <v>49</v>
      </c>
    </row>
    <row r="36" spans="2:45" ht="22.5" customHeight="1" x14ac:dyDescent="0.25">
      <c r="AJ36" s="61" t="s">
        <v>51</v>
      </c>
      <c r="AK36" s="61"/>
    </row>
    <row r="37" spans="2:45" ht="116.25" customHeight="1" x14ac:dyDescent="0.25">
      <c r="AJ37" s="62" t="s">
        <v>50</v>
      </c>
      <c r="AK37" s="62"/>
    </row>
    <row r="38" spans="2:45" x14ac:dyDescent="0.25">
      <c r="C38" s="3"/>
      <c r="D38" s="3"/>
    </row>
    <row r="42" spans="2:45" x14ac:dyDescent="0.25">
      <c r="AL42" s="51" t="s">
        <v>52</v>
      </c>
      <c r="AM42" s="52">
        <v>-225</v>
      </c>
      <c r="AN42" s="52"/>
      <c r="AO42" s="60">
        <f>AM42*1000+(J10+J11+J24+J18)</f>
        <v>-210906.7619871755</v>
      </c>
      <c r="AP42" s="42">
        <f>AM42-AO42/1000</f>
        <v>-14.093238012824486</v>
      </c>
    </row>
    <row r="43" spans="2:45" x14ac:dyDescent="0.25">
      <c r="AL43" s="53" t="s">
        <v>53</v>
      </c>
      <c r="AM43" s="52">
        <v>-259.7</v>
      </c>
      <c r="AN43" s="52"/>
      <c r="AO43" s="9"/>
    </row>
    <row r="44" spans="2:45" x14ac:dyDescent="0.25">
      <c r="AL44" s="54" t="s">
        <v>54</v>
      </c>
      <c r="AM44" s="55">
        <v>-310</v>
      </c>
      <c r="AN44" s="55"/>
      <c r="AO44" s="56">
        <f>AM44*1000+(J10+J11+J24+J18)</f>
        <v>-295906.7619871755</v>
      </c>
      <c r="AP44" s="42">
        <f>AM44-AO44/1000</f>
        <v>-14.093238012824486</v>
      </c>
    </row>
    <row r="45" spans="2:45" x14ac:dyDescent="0.25">
      <c r="AL45" s="51">
        <v>2</v>
      </c>
      <c r="AM45" s="55">
        <v>-267.7</v>
      </c>
      <c r="AN45" s="55"/>
      <c r="AO45" s="56">
        <f>AM45*1000+(J10+J11+J24+J18)</f>
        <v>-253606.7619871755</v>
      </c>
      <c r="AP45" s="42">
        <f>AM45-AO45/1000</f>
        <v>-14.093238012824486</v>
      </c>
    </row>
    <row r="46" spans="2:45" x14ac:dyDescent="0.25">
      <c r="AL46" s="36"/>
    </row>
  </sheetData>
  <mergeCells count="8">
    <mergeCell ref="AJ36:AK36"/>
    <mergeCell ref="AJ37:AK37"/>
    <mergeCell ref="C1:K2"/>
    <mergeCell ref="M1:S2"/>
    <mergeCell ref="AA1:AF2"/>
    <mergeCell ref="U1:V2"/>
    <mergeCell ref="X1:Y2"/>
    <mergeCell ref="AG1:AS2"/>
  </mergeCells>
  <conditionalFormatting sqref="AJ5:AN31">
    <cfRule type="cellIs" dxfId="0" priority="1" operator="equal">
      <formula>0</formula>
    </cfRule>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European Parliament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WIELGOS Alexander Stefan</dc:creator>
  <cp:lastModifiedBy>WIELGOS Alexander Stefan</cp:lastModifiedBy>
  <dcterms:created xsi:type="dcterms:W3CDTF">2022-02-02T20:27:07Z</dcterms:created>
  <dcterms:modified xsi:type="dcterms:W3CDTF">2022-02-28T10:53:39Z</dcterms:modified>
</cp:coreProperties>
</file>